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9040" windowHeight="16440"/>
  </bookViews>
  <sheets>
    <sheet name="Rekapitulace stavby" sheetId="1" r:id="rId1"/>
    <sheet name="11 - SO 01 Pavilon nosoro..." sheetId="2" r:id="rId2"/>
    <sheet name="2 - SO 01 - Silnoproud a ..." sheetId="3" r:id="rId3"/>
    <sheet name="31 - SO 01 - Zdravotní te..." sheetId="4" r:id="rId4"/>
    <sheet name="4 - SO 01 - Vzduchotechni..." sheetId="5" r:id="rId5"/>
    <sheet name="5 - SO 01 - MaR - zhodnocení" sheetId="6" r:id="rId6"/>
    <sheet name="61 - Vedlejší náklady - z..." sheetId="7" r:id="rId7"/>
    <sheet name="Seznam figur" sheetId="8" r:id="rId8"/>
  </sheets>
  <definedNames>
    <definedName name="_xlnm._FilterDatabase" localSheetId="1" hidden="1">'11 - SO 01 Pavilon nosoro...'!$C$140:$K$1200</definedName>
    <definedName name="_xlnm._FilterDatabase" localSheetId="2" hidden="1">'2 - SO 01 - Silnoproud a ...'!$C$138:$K$272</definedName>
    <definedName name="_xlnm._FilterDatabase" localSheetId="3" hidden="1">'31 - SO 01 - Zdravotní te...'!$C$121:$K$182</definedName>
    <definedName name="_xlnm._FilterDatabase" localSheetId="4" hidden="1">'4 - SO 01 - Vzduchotechni...'!$C$122:$K$170</definedName>
    <definedName name="_xlnm._FilterDatabase" localSheetId="5" hidden="1">'5 - SO 01 - MaR - zhodnocení'!$C$122:$K$171</definedName>
    <definedName name="_xlnm._FilterDatabase" localSheetId="6" hidden="1">'61 - Vedlejší náklady - z...'!$C$125:$K$145</definedName>
    <definedName name="_xlnm.Print_Titles" localSheetId="1">'11 - SO 01 Pavilon nosoro...'!$140:$140</definedName>
    <definedName name="_xlnm.Print_Titles" localSheetId="2">'2 - SO 01 - Silnoproud a ...'!$138:$138</definedName>
    <definedName name="_xlnm.Print_Titles" localSheetId="3">'31 - SO 01 - Zdravotní te...'!$121:$121</definedName>
    <definedName name="_xlnm.Print_Titles" localSheetId="4">'4 - SO 01 - Vzduchotechni...'!$122:$122</definedName>
    <definedName name="_xlnm.Print_Titles" localSheetId="5">'5 - SO 01 - MaR - zhodnocení'!$122:$122</definedName>
    <definedName name="_xlnm.Print_Titles" localSheetId="6">'61 - Vedlejší náklady - z...'!$125:$125</definedName>
    <definedName name="_xlnm.Print_Titles" localSheetId="0">'Rekapitulace stavby'!$92:$92</definedName>
    <definedName name="_xlnm.Print_Titles" localSheetId="7">'Seznam figur'!$9:$9</definedName>
    <definedName name="_xlnm.Print_Area" localSheetId="1">'11 - SO 01 Pavilon nosoro...'!$C$4:$J$76,'11 - SO 01 Pavilon nosoro...'!$C$82:$J$122,'11 - SO 01 Pavilon nosoro...'!$C$128:$K$1200</definedName>
    <definedName name="_xlnm.Print_Area" localSheetId="2">'2 - SO 01 - Silnoproud a ...'!$C$4:$J$76,'2 - SO 01 - Silnoproud a ...'!$C$82:$J$120,'2 - SO 01 - Silnoproud a ...'!$C$126:$K$272</definedName>
    <definedName name="_xlnm.Print_Area" localSheetId="3">'31 - SO 01 - Zdravotní te...'!$C$4:$J$76,'31 - SO 01 - Zdravotní te...'!$C$82:$J$103,'31 - SO 01 - Zdravotní te...'!$C$109:$K$182</definedName>
    <definedName name="_xlnm.Print_Area" localSheetId="4">'4 - SO 01 - Vzduchotechni...'!$C$4:$J$76,'4 - SO 01 - Vzduchotechni...'!$C$82:$J$104,'4 - SO 01 - Vzduchotechni...'!$C$110:$K$170</definedName>
    <definedName name="_xlnm.Print_Area" localSheetId="5">'5 - SO 01 - MaR - zhodnocení'!$C$4:$J$76,'5 - SO 01 - MaR - zhodnocení'!$C$82:$J$104,'5 - SO 01 - MaR - zhodnocení'!$C$110:$K$171</definedName>
    <definedName name="_xlnm.Print_Area" localSheetId="6">'61 - Vedlejší náklady - z...'!$C$4:$J$76,'61 - Vedlejší náklady - z...'!$C$82:$J$107,'61 - Vedlejší náklady - z...'!$C$113:$K$145</definedName>
    <definedName name="_xlnm.Print_Area" localSheetId="0">'Rekapitulace stavby'!$D$4:$AO$76,'Rekapitulace stavby'!$C$82:$AQ$101</definedName>
    <definedName name="_xlnm.Print_Area" localSheetId="7">'Seznam figur'!$C$4:$G$346</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8" i="2" l="1"/>
  <c r="I266" i="3" l="1"/>
  <c r="I206" i="3"/>
  <c r="I204" i="3"/>
  <c r="D7" i="8" l="1"/>
  <c r="J37" i="7"/>
  <c r="J36" i="7"/>
  <c r="AY100" i="1"/>
  <c r="J35" i="7"/>
  <c r="AX100" i="1"/>
  <c r="BI145" i="7"/>
  <c r="BH145" i="7"/>
  <c r="BG145" i="7"/>
  <c r="BF145" i="7"/>
  <c r="T145" i="7"/>
  <c r="T144" i="7"/>
  <c r="R145" i="7"/>
  <c r="R144" i="7" s="1"/>
  <c r="P145" i="7"/>
  <c r="P144" i="7"/>
  <c r="BI143" i="7"/>
  <c r="BH143" i="7"/>
  <c r="BG143" i="7"/>
  <c r="BF143" i="7"/>
  <c r="T143" i="7"/>
  <c r="T142" i="7" s="1"/>
  <c r="R143" i="7"/>
  <c r="R142" i="7"/>
  <c r="P143" i="7"/>
  <c r="P142" i="7" s="1"/>
  <c r="BI141" i="7"/>
  <c r="BH141" i="7"/>
  <c r="BG141" i="7"/>
  <c r="BF141" i="7"/>
  <c r="T141" i="7"/>
  <c r="T140" i="7" s="1"/>
  <c r="R141" i="7"/>
  <c r="R140" i="7" s="1"/>
  <c r="P141" i="7"/>
  <c r="P140" i="7"/>
  <c r="BI139" i="7"/>
  <c r="BH139" i="7"/>
  <c r="BG139" i="7"/>
  <c r="BF139" i="7"/>
  <c r="T139" i="7"/>
  <c r="T138" i="7" s="1"/>
  <c r="R139" i="7"/>
  <c r="R138" i="7" s="1"/>
  <c r="P139" i="7"/>
  <c r="P138" i="7" s="1"/>
  <c r="BI137" i="7"/>
  <c r="BH137" i="7"/>
  <c r="BG137" i="7"/>
  <c r="BF137" i="7"/>
  <c r="T137" i="7"/>
  <c r="T136" i="7"/>
  <c r="R137" i="7"/>
  <c r="R136" i="7"/>
  <c r="P137" i="7"/>
  <c r="P136" i="7" s="1"/>
  <c r="BI135" i="7"/>
  <c r="BH135" i="7"/>
  <c r="BG135" i="7"/>
  <c r="BF135" i="7"/>
  <c r="T135" i="7"/>
  <c r="T134" i="7" s="1"/>
  <c r="R135" i="7"/>
  <c r="R134" i="7"/>
  <c r="P135" i="7"/>
  <c r="P134" i="7" s="1"/>
  <c r="BI133" i="7"/>
  <c r="BH133" i="7"/>
  <c r="BG133" i="7"/>
  <c r="BF133" i="7"/>
  <c r="T133" i="7"/>
  <c r="T132" i="7"/>
  <c r="R133" i="7"/>
  <c r="R132" i="7" s="1"/>
  <c r="P133" i="7"/>
  <c r="P132" i="7"/>
  <c r="BI131" i="7"/>
  <c r="BH131" i="7"/>
  <c r="BG131" i="7"/>
  <c r="BF131" i="7"/>
  <c r="T131" i="7"/>
  <c r="T130" i="7" s="1"/>
  <c r="R131" i="7"/>
  <c r="R130" i="7"/>
  <c r="P131" i="7"/>
  <c r="P130" i="7" s="1"/>
  <c r="BI129" i="7"/>
  <c r="BH129" i="7"/>
  <c r="BG129" i="7"/>
  <c r="BF129" i="7"/>
  <c r="T129" i="7"/>
  <c r="T128" i="7" s="1"/>
  <c r="R129" i="7"/>
  <c r="R128" i="7"/>
  <c r="P129" i="7"/>
  <c r="P128" i="7"/>
  <c r="P127" i="7" s="1"/>
  <c r="P126" i="7" s="1"/>
  <c r="AU100" i="1" s="1"/>
  <c r="J123" i="7"/>
  <c r="J122" i="7"/>
  <c r="F122" i="7"/>
  <c r="F120" i="7"/>
  <c r="E118" i="7"/>
  <c r="J92" i="7"/>
  <c r="J91" i="7"/>
  <c r="F91" i="7"/>
  <c r="F89" i="7"/>
  <c r="E87" i="7"/>
  <c r="J18" i="7"/>
  <c r="E18" i="7"/>
  <c r="F92" i="7" s="1"/>
  <c r="J17" i="7"/>
  <c r="J12" i="7"/>
  <c r="J120" i="7" s="1"/>
  <c r="E7" i="7"/>
  <c r="E85" i="7" s="1"/>
  <c r="J37" i="6"/>
  <c r="J36" i="6"/>
  <c r="AY99" i="1"/>
  <c r="J35" i="6"/>
  <c r="AX99" i="1" s="1"/>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63" i="6"/>
  <c r="BH163" i="6"/>
  <c r="BG163" i="6"/>
  <c r="BF163" i="6"/>
  <c r="T163" i="6"/>
  <c r="R163" i="6"/>
  <c r="P163" i="6"/>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8" i="6"/>
  <c r="BH158" i="6"/>
  <c r="BG158" i="6"/>
  <c r="BF158" i="6"/>
  <c r="T158" i="6"/>
  <c r="R158" i="6"/>
  <c r="P158" i="6"/>
  <c r="BI157" i="6"/>
  <c r="BH157" i="6"/>
  <c r="BG157" i="6"/>
  <c r="BF157" i="6"/>
  <c r="T157" i="6"/>
  <c r="R157" i="6"/>
  <c r="P157" i="6"/>
  <c r="BI156" i="6"/>
  <c r="BH156" i="6"/>
  <c r="BG156" i="6"/>
  <c r="BF156" i="6"/>
  <c r="T156" i="6"/>
  <c r="R156" i="6"/>
  <c r="P156" i="6"/>
  <c r="BI155" i="6"/>
  <c r="BH155" i="6"/>
  <c r="BG155" i="6"/>
  <c r="BF155" i="6"/>
  <c r="T155" i="6"/>
  <c r="R155" i="6"/>
  <c r="P155" i="6"/>
  <c r="BI154" i="6"/>
  <c r="BH154" i="6"/>
  <c r="BG154" i="6"/>
  <c r="BF154" i="6"/>
  <c r="T154" i="6"/>
  <c r="R154" i="6"/>
  <c r="P154" i="6"/>
  <c r="BI153" i="6"/>
  <c r="BH153" i="6"/>
  <c r="BG153" i="6"/>
  <c r="BF153" i="6"/>
  <c r="T153" i="6"/>
  <c r="R153" i="6"/>
  <c r="P153" i="6"/>
  <c r="BI152" i="6"/>
  <c r="BH152" i="6"/>
  <c r="BG152" i="6"/>
  <c r="BF152" i="6"/>
  <c r="T152" i="6"/>
  <c r="R152" i="6"/>
  <c r="P152" i="6"/>
  <c r="BI151" i="6"/>
  <c r="BH151" i="6"/>
  <c r="BG151" i="6"/>
  <c r="BF151" i="6"/>
  <c r="T151" i="6"/>
  <c r="R151" i="6"/>
  <c r="P151" i="6"/>
  <c r="BI149" i="6"/>
  <c r="BH149" i="6"/>
  <c r="BG149" i="6"/>
  <c r="BF149" i="6"/>
  <c r="T149" i="6"/>
  <c r="T148" i="6"/>
  <c r="R149" i="6"/>
  <c r="R148" i="6" s="1"/>
  <c r="P149" i="6"/>
  <c r="P148" i="6" s="1"/>
  <c r="BI147" i="6"/>
  <c r="BH147" i="6"/>
  <c r="BG147" i="6"/>
  <c r="BF147" i="6"/>
  <c r="T147" i="6"/>
  <c r="R147" i="6"/>
  <c r="P147" i="6"/>
  <c r="BI146" i="6"/>
  <c r="BH146" i="6"/>
  <c r="BG146" i="6"/>
  <c r="BF146" i="6"/>
  <c r="T146" i="6"/>
  <c r="R146" i="6"/>
  <c r="P146" i="6"/>
  <c r="BI145" i="6"/>
  <c r="BH145" i="6"/>
  <c r="BG145" i="6"/>
  <c r="BF145" i="6"/>
  <c r="T145" i="6"/>
  <c r="R145" i="6"/>
  <c r="P145" i="6"/>
  <c r="BI143" i="6"/>
  <c r="BH143" i="6"/>
  <c r="BG143" i="6"/>
  <c r="BF143" i="6"/>
  <c r="T143" i="6"/>
  <c r="T142" i="6" s="1"/>
  <c r="R143" i="6"/>
  <c r="R142" i="6"/>
  <c r="P143" i="6"/>
  <c r="P142" i="6" s="1"/>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F117" i="6"/>
  <c r="E115" i="6"/>
  <c r="F89" i="6"/>
  <c r="E87" i="6"/>
  <c r="J24" i="6"/>
  <c r="E24" i="6"/>
  <c r="J120" i="6" s="1"/>
  <c r="J23" i="6"/>
  <c r="J21" i="6"/>
  <c r="E21" i="6"/>
  <c r="J119" i="6" s="1"/>
  <c r="J20" i="6"/>
  <c r="J18" i="6"/>
  <c r="E18" i="6"/>
  <c r="F92" i="6"/>
  <c r="J17" i="6"/>
  <c r="J15" i="6"/>
  <c r="E15" i="6"/>
  <c r="F119" i="6" s="1"/>
  <c r="J14" i="6"/>
  <c r="J12" i="6"/>
  <c r="J89" i="6"/>
  <c r="E7" i="6"/>
  <c r="E113" i="6"/>
  <c r="J149" i="5"/>
  <c r="J101" i="5" s="1"/>
  <c r="J37" i="5"/>
  <c r="J36" i="5"/>
  <c r="AY98" i="1" s="1"/>
  <c r="J35" i="5"/>
  <c r="AX98" i="1"/>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F117" i="5"/>
  <c r="E115" i="5"/>
  <c r="F89" i="5"/>
  <c r="E87" i="5"/>
  <c r="J24" i="5"/>
  <c r="E24" i="5"/>
  <c r="J92" i="5"/>
  <c r="J23" i="5"/>
  <c r="J21" i="5"/>
  <c r="E21" i="5"/>
  <c r="J91" i="5"/>
  <c r="J20" i="5"/>
  <c r="J18" i="5"/>
  <c r="E18" i="5"/>
  <c r="F120" i="5" s="1"/>
  <c r="J17" i="5"/>
  <c r="J15" i="5"/>
  <c r="E15" i="5"/>
  <c r="F91" i="5"/>
  <c r="J14" i="5"/>
  <c r="J12" i="5"/>
  <c r="J117" i="5"/>
  <c r="E7" i="5"/>
  <c r="E113" i="5" s="1"/>
  <c r="J37" i="4"/>
  <c r="J36" i="4"/>
  <c r="AY97" i="1" s="1"/>
  <c r="J35" i="4"/>
  <c r="AX97" i="1" s="1"/>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6" i="4"/>
  <c r="BH126" i="4"/>
  <c r="BG126" i="4"/>
  <c r="BF126" i="4"/>
  <c r="T126" i="4"/>
  <c r="R126" i="4"/>
  <c r="P126" i="4"/>
  <c r="BI125" i="4"/>
  <c r="BH125" i="4"/>
  <c r="BG125" i="4"/>
  <c r="BF125" i="4"/>
  <c r="T125" i="4"/>
  <c r="R125" i="4"/>
  <c r="P125" i="4"/>
  <c r="J119" i="4"/>
  <c r="J118" i="4"/>
  <c r="F118" i="4"/>
  <c r="F116" i="4"/>
  <c r="E114" i="4"/>
  <c r="J92" i="4"/>
  <c r="J91" i="4"/>
  <c r="F91" i="4"/>
  <c r="F89" i="4"/>
  <c r="E87" i="4"/>
  <c r="J18" i="4"/>
  <c r="E18" i="4"/>
  <c r="F119" i="4" s="1"/>
  <c r="J17" i="4"/>
  <c r="J12" i="4"/>
  <c r="J116" i="4" s="1"/>
  <c r="E7" i="4"/>
  <c r="E112" i="4" s="1"/>
  <c r="J37" i="3"/>
  <c r="J36" i="3"/>
  <c r="AY96" i="1" s="1"/>
  <c r="J35" i="3"/>
  <c r="AX96" i="1" s="1"/>
  <c r="BI272" i="3"/>
  <c r="BH272" i="3"/>
  <c r="BG272" i="3"/>
  <c r="BF272" i="3"/>
  <c r="T272" i="3"/>
  <c r="R272" i="3"/>
  <c r="P272" i="3"/>
  <c r="BI271" i="3"/>
  <c r="BH271" i="3"/>
  <c r="BG271" i="3"/>
  <c r="BF271" i="3"/>
  <c r="T271" i="3"/>
  <c r="R271" i="3"/>
  <c r="P271" i="3"/>
  <c r="BI269" i="3"/>
  <c r="BH269" i="3"/>
  <c r="BG269" i="3"/>
  <c r="BF269" i="3"/>
  <c r="T269" i="3"/>
  <c r="R269" i="3"/>
  <c r="P269" i="3"/>
  <c r="BI268" i="3"/>
  <c r="BH268" i="3"/>
  <c r="BG268" i="3"/>
  <c r="BF268" i="3"/>
  <c r="T268" i="3"/>
  <c r="R268" i="3"/>
  <c r="P268" i="3"/>
  <c r="BI266" i="3"/>
  <c r="BH266" i="3"/>
  <c r="BG266" i="3"/>
  <c r="BF266" i="3"/>
  <c r="T266" i="3"/>
  <c r="T265" i="3" s="1"/>
  <c r="R266" i="3"/>
  <c r="R265" i="3" s="1"/>
  <c r="P266" i="3"/>
  <c r="P265" i="3" s="1"/>
  <c r="BI264" i="3"/>
  <c r="BH264" i="3"/>
  <c r="BG264" i="3"/>
  <c r="BF264" i="3"/>
  <c r="T264" i="3"/>
  <c r="R264" i="3"/>
  <c r="P264" i="3"/>
  <c r="BI263" i="3"/>
  <c r="BH263" i="3"/>
  <c r="BG263" i="3"/>
  <c r="BF263" i="3"/>
  <c r="T263" i="3"/>
  <c r="R263" i="3"/>
  <c r="P263" i="3"/>
  <c r="BI262" i="3"/>
  <c r="BH262" i="3"/>
  <c r="BG262" i="3"/>
  <c r="BF262" i="3"/>
  <c r="T262" i="3"/>
  <c r="R262" i="3"/>
  <c r="P262" i="3"/>
  <c r="BI261" i="3"/>
  <c r="BH261" i="3"/>
  <c r="BG261" i="3"/>
  <c r="BF261" i="3"/>
  <c r="T261" i="3"/>
  <c r="R261" i="3"/>
  <c r="P261" i="3"/>
  <c r="BI260" i="3"/>
  <c r="BH260" i="3"/>
  <c r="BG260" i="3"/>
  <c r="BF260" i="3"/>
  <c r="T260" i="3"/>
  <c r="R260" i="3"/>
  <c r="P260" i="3"/>
  <c r="BI258" i="3"/>
  <c r="BH258" i="3"/>
  <c r="BG258" i="3"/>
  <c r="BF258" i="3"/>
  <c r="T258" i="3"/>
  <c r="R258" i="3"/>
  <c r="P258" i="3"/>
  <c r="BI257" i="3"/>
  <c r="BH257" i="3"/>
  <c r="BG257" i="3"/>
  <c r="BF257" i="3"/>
  <c r="T257" i="3"/>
  <c r="R257" i="3"/>
  <c r="P257" i="3"/>
  <c r="BI256" i="3"/>
  <c r="BH256" i="3"/>
  <c r="BG256" i="3"/>
  <c r="BF256" i="3"/>
  <c r="T256" i="3"/>
  <c r="R256" i="3"/>
  <c r="P256" i="3"/>
  <c r="BI255" i="3"/>
  <c r="BH255" i="3"/>
  <c r="BG255" i="3"/>
  <c r="BF255" i="3"/>
  <c r="T255" i="3"/>
  <c r="R255" i="3"/>
  <c r="P255" i="3"/>
  <c r="BI254" i="3"/>
  <c r="BH254" i="3"/>
  <c r="BG254" i="3"/>
  <c r="BF254" i="3"/>
  <c r="T254" i="3"/>
  <c r="R254" i="3"/>
  <c r="P254" i="3"/>
  <c r="BI253" i="3"/>
  <c r="BH253" i="3"/>
  <c r="BG253" i="3"/>
  <c r="BF253" i="3"/>
  <c r="T253" i="3"/>
  <c r="R253" i="3"/>
  <c r="P253" i="3"/>
  <c r="BI252" i="3"/>
  <c r="BH252" i="3"/>
  <c r="BG252" i="3"/>
  <c r="BF252" i="3"/>
  <c r="T252" i="3"/>
  <c r="R252" i="3"/>
  <c r="P252" i="3"/>
  <c r="BI251" i="3"/>
  <c r="BH251" i="3"/>
  <c r="BG251" i="3"/>
  <c r="BF251" i="3"/>
  <c r="T251" i="3"/>
  <c r="R251" i="3"/>
  <c r="P251" i="3"/>
  <c r="BI250" i="3"/>
  <c r="BH250" i="3"/>
  <c r="BG250" i="3"/>
  <c r="BF250" i="3"/>
  <c r="T250" i="3"/>
  <c r="R250" i="3"/>
  <c r="P250" i="3"/>
  <c r="BI249" i="3"/>
  <c r="BH249" i="3"/>
  <c r="BG249" i="3"/>
  <c r="BF249" i="3"/>
  <c r="T249" i="3"/>
  <c r="R249" i="3"/>
  <c r="P249" i="3"/>
  <c r="BI248" i="3"/>
  <c r="BH248" i="3"/>
  <c r="BG248" i="3"/>
  <c r="BF248" i="3"/>
  <c r="T248" i="3"/>
  <c r="R248" i="3"/>
  <c r="P248" i="3"/>
  <c r="BI247" i="3"/>
  <c r="BH247" i="3"/>
  <c r="BG247" i="3"/>
  <c r="BF247" i="3"/>
  <c r="T247" i="3"/>
  <c r="R247" i="3"/>
  <c r="P247" i="3"/>
  <c r="BI245" i="3"/>
  <c r="BH245" i="3"/>
  <c r="BG245" i="3"/>
  <c r="BF245" i="3"/>
  <c r="T245" i="3"/>
  <c r="R245" i="3"/>
  <c r="P245" i="3"/>
  <c r="BI244" i="3"/>
  <c r="BH244" i="3"/>
  <c r="BG244" i="3"/>
  <c r="BF244" i="3"/>
  <c r="T244" i="3"/>
  <c r="R244" i="3"/>
  <c r="P244" i="3"/>
  <c r="BI243" i="3"/>
  <c r="BH243" i="3"/>
  <c r="BG243" i="3"/>
  <c r="BF243" i="3"/>
  <c r="T243" i="3"/>
  <c r="R243" i="3"/>
  <c r="P243" i="3"/>
  <c r="BI242" i="3"/>
  <c r="BH242" i="3"/>
  <c r="BG242" i="3"/>
  <c r="BF242" i="3"/>
  <c r="T242" i="3"/>
  <c r="R242" i="3"/>
  <c r="P242" i="3"/>
  <c r="BI241" i="3"/>
  <c r="BH241" i="3"/>
  <c r="BG241" i="3"/>
  <c r="BF241" i="3"/>
  <c r="T241" i="3"/>
  <c r="R241" i="3"/>
  <c r="P241" i="3"/>
  <c r="BI240" i="3"/>
  <c r="BH240" i="3"/>
  <c r="BG240" i="3"/>
  <c r="BF240" i="3"/>
  <c r="T240" i="3"/>
  <c r="R240" i="3"/>
  <c r="P240" i="3"/>
  <c r="BI238" i="3"/>
  <c r="BH238" i="3"/>
  <c r="BG238" i="3"/>
  <c r="BF238" i="3"/>
  <c r="T238" i="3"/>
  <c r="R238" i="3"/>
  <c r="P238" i="3"/>
  <c r="BI237" i="3"/>
  <c r="BH237" i="3"/>
  <c r="BG237" i="3"/>
  <c r="BF237" i="3"/>
  <c r="T237" i="3"/>
  <c r="R237" i="3"/>
  <c r="P237" i="3"/>
  <c r="BI236" i="3"/>
  <c r="BH236" i="3"/>
  <c r="BG236" i="3"/>
  <c r="BF236" i="3"/>
  <c r="T236" i="3"/>
  <c r="R236" i="3"/>
  <c r="P236" i="3"/>
  <c r="BI235" i="3"/>
  <c r="BH235" i="3"/>
  <c r="BG235" i="3"/>
  <c r="BF235" i="3"/>
  <c r="T235" i="3"/>
  <c r="R235" i="3"/>
  <c r="P235" i="3"/>
  <c r="BI234" i="3"/>
  <c r="BH234" i="3"/>
  <c r="BG234" i="3"/>
  <c r="BF234" i="3"/>
  <c r="T234" i="3"/>
  <c r="R234" i="3"/>
  <c r="P234" i="3"/>
  <c r="BI232" i="3"/>
  <c r="BH232" i="3"/>
  <c r="BG232" i="3"/>
  <c r="BF232" i="3"/>
  <c r="T232" i="3"/>
  <c r="R232" i="3"/>
  <c r="P232" i="3"/>
  <c r="BI231" i="3"/>
  <c r="BH231" i="3"/>
  <c r="BG231" i="3"/>
  <c r="BF231" i="3"/>
  <c r="T231" i="3"/>
  <c r="R231" i="3"/>
  <c r="P231" i="3"/>
  <c r="BI230" i="3"/>
  <c r="BH230" i="3"/>
  <c r="BG230" i="3"/>
  <c r="BF230" i="3"/>
  <c r="T230" i="3"/>
  <c r="R230" i="3"/>
  <c r="P230" i="3"/>
  <c r="BI229" i="3"/>
  <c r="BH229" i="3"/>
  <c r="BG229" i="3"/>
  <c r="BF229" i="3"/>
  <c r="T229" i="3"/>
  <c r="R229" i="3"/>
  <c r="P229" i="3"/>
  <c r="BI228" i="3"/>
  <c r="BH228" i="3"/>
  <c r="BG228" i="3"/>
  <c r="BF228" i="3"/>
  <c r="T228" i="3"/>
  <c r="R228" i="3"/>
  <c r="P228" i="3"/>
  <c r="BI227" i="3"/>
  <c r="BH227" i="3"/>
  <c r="BG227" i="3"/>
  <c r="BF227" i="3"/>
  <c r="T227" i="3"/>
  <c r="R227" i="3"/>
  <c r="P227" i="3"/>
  <c r="BI226" i="3"/>
  <c r="BH226" i="3"/>
  <c r="BG226" i="3"/>
  <c r="BF226" i="3"/>
  <c r="T226" i="3"/>
  <c r="R226" i="3"/>
  <c r="P226" i="3"/>
  <c r="BI225" i="3"/>
  <c r="BH225" i="3"/>
  <c r="BG225" i="3"/>
  <c r="BF225" i="3"/>
  <c r="T225" i="3"/>
  <c r="R225" i="3"/>
  <c r="P225" i="3"/>
  <c r="BI224" i="3"/>
  <c r="BH224" i="3"/>
  <c r="BG224" i="3"/>
  <c r="BF224" i="3"/>
  <c r="T224" i="3"/>
  <c r="R224" i="3"/>
  <c r="P224" i="3"/>
  <c r="BI223" i="3"/>
  <c r="BH223" i="3"/>
  <c r="BG223" i="3"/>
  <c r="BF223" i="3"/>
  <c r="T223" i="3"/>
  <c r="R223" i="3"/>
  <c r="P223" i="3"/>
  <c r="BI221" i="3"/>
  <c r="BH221" i="3"/>
  <c r="BG221" i="3"/>
  <c r="BF221" i="3"/>
  <c r="T221" i="3"/>
  <c r="R221" i="3"/>
  <c r="P221" i="3"/>
  <c r="BI220" i="3"/>
  <c r="BH220" i="3"/>
  <c r="BG220" i="3"/>
  <c r="BF220" i="3"/>
  <c r="T220" i="3"/>
  <c r="R220" i="3"/>
  <c r="P220" i="3"/>
  <c r="BI219" i="3"/>
  <c r="BH219" i="3"/>
  <c r="BG219" i="3"/>
  <c r="BF219" i="3"/>
  <c r="T219" i="3"/>
  <c r="R219" i="3"/>
  <c r="P219" i="3"/>
  <c r="BI218" i="3"/>
  <c r="BH218" i="3"/>
  <c r="BG218" i="3"/>
  <c r="BF218" i="3"/>
  <c r="T218" i="3"/>
  <c r="R218" i="3"/>
  <c r="P218" i="3"/>
  <c r="BI217" i="3"/>
  <c r="BH217" i="3"/>
  <c r="BG217" i="3"/>
  <c r="BF217" i="3"/>
  <c r="T217" i="3"/>
  <c r="R217" i="3"/>
  <c r="P217" i="3"/>
  <c r="BI216" i="3"/>
  <c r="BH216" i="3"/>
  <c r="BG216" i="3"/>
  <c r="BF216" i="3"/>
  <c r="T216" i="3"/>
  <c r="R216" i="3"/>
  <c r="P216" i="3"/>
  <c r="BI214" i="3"/>
  <c r="BH214" i="3"/>
  <c r="BG214" i="3"/>
  <c r="BF214" i="3"/>
  <c r="T214" i="3"/>
  <c r="R214" i="3"/>
  <c r="P214" i="3"/>
  <c r="BI213" i="3"/>
  <c r="BH213" i="3"/>
  <c r="BG213" i="3"/>
  <c r="BF213" i="3"/>
  <c r="T213" i="3"/>
  <c r="R213" i="3"/>
  <c r="P213" i="3"/>
  <c r="BI212" i="3"/>
  <c r="BH212" i="3"/>
  <c r="BG212" i="3"/>
  <c r="BF212" i="3"/>
  <c r="T212" i="3"/>
  <c r="R212" i="3"/>
  <c r="P212" i="3"/>
  <c r="BI211" i="3"/>
  <c r="BH211" i="3"/>
  <c r="BG211" i="3"/>
  <c r="BF211" i="3"/>
  <c r="T211" i="3"/>
  <c r="R211" i="3"/>
  <c r="P211" i="3"/>
  <c r="BI210" i="3"/>
  <c r="BH210" i="3"/>
  <c r="BG210" i="3"/>
  <c r="BF210" i="3"/>
  <c r="T210" i="3"/>
  <c r="R210" i="3"/>
  <c r="P210" i="3"/>
  <c r="BI209" i="3"/>
  <c r="BH209" i="3"/>
  <c r="BG209" i="3"/>
  <c r="BF209" i="3"/>
  <c r="T209" i="3"/>
  <c r="R209" i="3"/>
  <c r="P209" i="3"/>
  <c r="BI206" i="3"/>
  <c r="BH206" i="3"/>
  <c r="BG206" i="3"/>
  <c r="BF206" i="3"/>
  <c r="T206" i="3"/>
  <c r="T205" i="3" s="1"/>
  <c r="R206" i="3"/>
  <c r="R205" i="3" s="1"/>
  <c r="P206" i="3"/>
  <c r="P205" i="3" s="1"/>
  <c r="BI204" i="3"/>
  <c r="BH204" i="3"/>
  <c r="BG204" i="3"/>
  <c r="BF204" i="3"/>
  <c r="T204" i="3"/>
  <c r="T203" i="3" s="1"/>
  <c r="R204" i="3"/>
  <c r="R203" i="3" s="1"/>
  <c r="P204" i="3"/>
  <c r="P203" i="3" s="1"/>
  <c r="BI202" i="3"/>
  <c r="BH202" i="3"/>
  <c r="BG202" i="3"/>
  <c r="BF202" i="3"/>
  <c r="T202" i="3"/>
  <c r="T201" i="3" s="1"/>
  <c r="R202" i="3"/>
  <c r="R201" i="3" s="1"/>
  <c r="P202" i="3"/>
  <c r="P201" i="3" s="1"/>
  <c r="BI200" i="3"/>
  <c r="BH200" i="3"/>
  <c r="BG200" i="3"/>
  <c r="BF200" i="3"/>
  <c r="T200" i="3"/>
  <c r="R200" i="3"/>
  <c r="P200" i="3"/>
  <c r="BI199" i="3"/>
  <c r="BH199" i="3"/>
  <c r="BG199" i="3"/>
  <c r="BF199" i="3"/>
  <c r="T199" i="3"/>
  <c r="R199" i="3"/>
  <c r="P199" i="3"/>
  <c r="BI198" i="3"/>
  <c r="BH198" i="3"/>
  <c r="BG198" i="3"/>
  <c r="BF198" i="3"/>
  <c r="T198" i="3"/>
  <c r="R198" i="3"/>
  <c r="P198" i="3"/>
  <c r="BI197" i="3"/>
  <c r="BH197" i="3"/>
  <c r="BG197" i="3"/>
  <c r="BF197" i="3"/>
  <c r="T197" i="3"/>
  <c r="R197" i="3"/>
  <c r="P197" i="3"/>
  <c r="BI195" i="3"/>
  <c r="BH195" i="3"/>
  <c r="BG195" i="3"/>
  <c r="BF195" i="3"/>
  <c r="T195" i="3"/>
  <c r="R195" i="3"/>
  <c r="P195"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5" i="3"/>
  <c r="BH185" i="3"/>
  <c r="BG185" i="3"/>
  <c r="BF185" i="3"/>
  <c r="T185" i="3"/>
  <c r="R185" i="3"/>
  <c r="P185" i="3"/>
  <c r="BI184" i="3"/>
  <c r="BH184" i="3"/>
  <c r="BG184" i="3"/>
  <c r="BF184" i="3"/>
  <c r="T184" i="3"/>
  <c r="R184" i="3"/>
  <c r="P184" i="3"/>
  <c r="BI183" i="3"/>
  <c r="BH183" i="3"/>
  <c r="BG183" i="3"/>
  <c r="BF183" i="3"/>
  <c r="T183" i="3"/>
  <c r="R183" i="3"/>
  <c r="P183" i="3"/>
  <c r="BI182" i="3"/>
  <c r="BH182" i="3"/>
  <c r="BG182" i="3"/>
  <c r="BF182" i="3"/>
  <c r="T182" i="3"/>
  <c r="R182" i="3"/>
  <c r="P182" i="3"/>
  <c r="BI180" i="3"/>
  <c r="BH180" i="3"/>
  <c r="BG180" i="3"/>
  <c r="BF180" i="3"/>
  <c r="T180" i="3"/>
  <c r="R180" i="3"/>
  <c r="P180"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5" i="3"/>
  <c r="BH175" i="3"/>
  <c r="BG175" i="3"/>
  <c r="BF175" i="3"/>
  <c r="T175" i="3"/>
  <c r="R175" i="3"/>
  <c r="P175" i="3"/>
  <c r="BI174" i="3"/>
  <c r="BH174" i="3"/>
  <c r="BG174" i="3"/>
  <c r="BF174" i="3"/>
  <c r="T174" i="3"/>
  <c r="R174" i="3"/>
  <c r="P174" i="3"/>
  <c r="BI172" i="3"/>
  <c r="BH172" i="3"/>
  <c r="BG172" i="3"/>
  <c r="BF172" i="3"/>
  <c r="T172" i="3"/>
  <c r="R172" i="3"/>
  <c r="P172" i="3"/>
  <c r="BI171" i="3"/>
  <c r="BH171" i="3"/>
  <c r="BG171" i="3"/>
  <c r="BF171" i="3"/>
  <c r="T171" i="3"/>
  <c r="R171" i="3"/>
  <c r="P171" i="3"/>
  <c r="BI170" i="3"/>
  <c r="BH170" i="3"/>
  <c r="BG170" i="3"/>
  <c r="BF170" i="3"/>
  <c r="T170" i="3"/>
  <c r="R170" i="3"/>
  <c r="P170" i="3"/>
  <c r="BI169" i="3"/>
  <c r="BH169" i="3"/>
  <c r="BG169" i="3"/>
  <c r="BF169" i="3"/>
  <c r="T169" i="3"/>
  <c r="R169" i="3"/>
  <c r="P169" i="3"/>
  <c r="BI168" i="3"/>
  <c r="BH168" i="3"/>
  <c r="BG168" i="3"/>
  <c r="BF168" i="3"/>
  <c r="T168" i="3"/>
  <c r="R168" i="3"/>
  <c r="P168"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F133" i="3"/>
  <c r="E131" i="3"/>
  <c r="F89" i="3"/>
  <c r="E87" i="3"/>
  <c r="J24" i="3"/>
  <c r="E24" i="3"/>
  <c r="J92" i="3" s="1"/>
  <c r="J23" i="3"/>
  <c r="J21" i="3"/>
  <c r="E21" i="3"/>
  <c r="J135" i="3"/>
  <c r="J20" i="3"/>
  <c r="J18" i="3"/>
  <c r="E18" i="3"/>
  <c r="F136" i="3" s="1"/>
  <c r="J17" i="3"/>
  <c r="J15" i="3"/>
  <c r="E15" i="3"/>
  <c r="F91" i="3" s="1"/>
  <c r="J14" i="3"/>
  <c r="J12" i="3"/>
  <c r="J133" i="3"/>
  <c r="E7" i="3"/>
  <c r="E129" i="3" s="1"/>
  <c r="AY95" i="1"/>
  <c r="J37" i="2"/>
  <c r="J36" i="2"/>
  <c r="J35" i="2"/>
  <c r="AX95" i="1"/>
  <c r="BI1191" i="2"/>
  <c r="BH1191" i="2"/>
  <c r="BG1191" i="2"/>
  <c r="BF1191" i="2"/>
  <c r="T1191" i="2"/>
  <c r="T1180" i="2"/>
  <c r="R1191" i="2"/>
  <c r="R1180" i="2"/>
  <c r="P1191" i="2"/>
  <c r="BI1181" i="2"/>
  <c r="BH1181" i="2"/>
  <c r="BG1181" i="2"/>
  <c r="BF1181" i="2"/>
  <c r="T1181" i="2"/>
  <c r="R1181" i="2"/>
  <c r="P1181" i="2"/>
  <c r="P1180" i="2" s="1"/>
  <c r="BI1178" i="2"/>
  <c r="BH1178" i="2"/>
  <c r="BG1178" i="2"/>
  <c r="BF1178" i="2"/>
  <c r="T1178" i="2"/>
  <c r="R1178" i="2"/>
  <c r="P1178" i="2"/>
  <c r="BI1176" i="2"/>
  <c r="BH1176" i="2"/>
  <c r="BG1176" i="2"/>
  <c r="BF1176" i="2"/>
  <c r="T1176" i="2"/>
  <c r="R1176" i="2"/>
  <c r="P1176" i="2"/>
  <c r="BI1163" i="2"/>
  <c r="BH1163" i="2"/>
  <c r="BG1163" i="2"/>
  <c r="BF1163" i="2"/>
  <c r="T1163" i="2"/>
  <c r="R1163" i="2"/>
  <c r="P1163" i="2"/>
  <c r="BI1158" i="2"/>
  <c r="BH1158" i="2"/>
  <c r="BG1158" i="2"/>
  <c r="BF1158" i="2"/>
  <c r="T1158" i="2"/>
  <c r="R1158" i="2"/>
  <c r="P1158" i="2"/>
  <c r="BI1156" i="2"/>
  <c r="BH1156" i="2"/>
  <c r="BG1156" i="2"/>
  <c r="BF1156" i="2"/>
  <c r="T1156" i="2"/>
  <c r="R1156" i="2"/>
  <c r="P1156" i="2"/>
  <c r="BI1154" i="2"/>
  <c r="BH1154" i="2"/>
  <c r="BG1154" i="2"/>
  <c r="BF1154" i="2"/>
  <c r="T1154" i="2"/>
  <c r="R1154" i="2"/>
  <c r="P1154" i="2"/>
  <c r="BI1152" i="2"/>
  <c r="BH1152" i="2"/>
  <c r="BG1152" i="2"/>
  <c r="BF1152" i="2"/>
  <c r="T1152" i="2"/>
  <c r="R1152" i="2"/>
  <c r="P1152" i="2"/>
  <c r="BI1150" i="2"/>
  <c r="BH1150" i="2"/>
  <c r="BG1150" i="2"/>
  <c r="BF1150" i="2"/>
  <c r="T1150" i="2"/>
  <c r="R1150" i="2"/>
  <c r="P1150" i="2"/>
  <c r="BI1146" i="2"/>
  <c r="BH1146" i="2"/>
  <c r="BG1146" i="2"/>
  <c r="BF1146" i="2"/>
  <c r="T1146" i="2"/>
  <c r="R1146" i="2"/>
  <c r="P1146" i="2"/>
  <c r="BI1143" i="2"/>
  <c r="BH1143" i="2"/>
  <c r="BG1143" i="2"/>
  <c r="BF1143" i="2"/>
  <c r="T1143" i="2"/>
  <c r="R1143" i="2"/>
  <c r="P1143" i="2"/>
  <c r="BI1141" i="2"/>
  <c r="BH1141" i="2"/>
  <c r="BG1141" i="2"/>
  <c r="BF1141" i="2"/>
  <c r="T1141" i="2"/>
  <c r="R1141" i="2"/>
  <c r="P1141" i="2"/>
  <c r="BI1139" i="2"/>
  <c r="BH1139" i="2"/>
  <c r="BG1139" i="2"/>
  <c r="BF1139" i="2"/>
  <c r="T1139" i="2"/>
  <c r="R1139" i="2"/>
  <c r="P1139" i="2"/>
  <c r="BI1137" i="2"/>
  <c r="BH1137" i="2"/>
  <c r="BG1137" i="2"/>
  <c r="BF1137" i="2"/>
  <c r="T1137" i="2"/>
  <c r="R1137" i="2"/>
  <c r="P1137" i="2"/>
  <c r="BI1135" i="2"/>
  <c r="BH1135" i="2"/>
  <c r="BG1135" i="2"/>
  <c r="BF1135" i="2"/>
  <c r="T1135" i="2"/>
  <c r="R1135" i="2"/>
  <c r="P1135" i="2"/>
  <c r="BI1133" i="2"/>
  <c r="BH1133" i="2"/>
  <c r="BG1133" i="2"/>
  <c r="BF1133" i="2"/>
  <c r="T1133" i="2"/>
  <c r="R1133" i="2"/>
  <c r="P1133" i="2"/>
  <c r="BI1131" i="2"/>
  <c r="BH1131" i="2"/>
  <c r="BG1131" i="2"/>
  <c r="BF1131" i="2"/>
  <c r="T1131" i="2"/>
  <c r="R1131" i="2"/>
  <c r="P1131" i="2"/>
  <c r="BI1119" i="2"/>
  <c r="BH1119" i="2"/>
  <c r="BG1119" i="2"/>
  <c r="BF1119" i="2"/>
  <c r="T1119" i="2"/>
  <c r="R1119" i="2"/>
  <c r="P1119" i="2"/>
  <c r="BI1115" i="2"/>
  <c r="BH1115" i="2"/>
  <c r="BG1115" i="2"/>
  <c r="BF1115" i="2"/>
  <c r="T1115" i="2"/>
  <c r="R1115" i="2"/>
  <c r="P1115" i="2"/>
  <c r="BI1113" i="2"/>
  <c r="BH1113" i="2"/>
  <c r="BG1113" i="2"/>
  <c r="BF1113" i="2"/>
  <c r="T1113" i="2"/>
  <c r="R1113" i="2"/>
  <c r="P1113" i="2"/>
  <c r="BI1111" i="2"/>
  <c r="BH1111" i="2"/>
  <c r="BG1111" i="2"/>
  <c r="BF1111" i="2"/>
  <c r="T1111" i="2"/>
  <c r="R1111" i="2"/>
  <c r="P1111" i="2"/>
  <c r="BI1107" i="2"/>
  <c r="BH1107" i="2"/>
  <c r="BG1107" i="2"/>
  <c r="BF1107" i="2"/>
  <c r="T1107" i="2"/>
  <c r="R1107" i="2"/>
  <c r="P1107" i="2"/>
  <c r="BI1104" i="2"/>
  <c r="BH1104" i="2"/>
  <c r="BG1104" i="2"/>
  <c r="BF1104" i="2"/>
  <c r="T1104" i="2"/>
  <c r="R1104" i="2"/>
  <c r="P1104" i="2"/>
  <c r="BI1100" i="2"/>
  <c r="BH1100" i="2"/>
  <c r="BG1100" i="2"/>
  <c r="BF1100" i="2"/>
  <c r="T1100" i="2"/>
  <c r="R1100" i="2"/>
  <c r="P1100" i="2"/>
  <c r="BI1098" i="2"/>
  <c r="BH1098" i="2"/>
  <c r="BG1098" i="2"/>
  <c r="BF1098" i="2"/>
  <c r="T1098" i="2"/>
  <c r="R1098" i="2"/>
  <c r="P1098" i="2"/>
  <c r="BI1096" i="2"/>
  <c r="BH1096" i="2"/>
  <c r="BG1096" i="2"/>
  <c r="BF1096" i="2"/>
  <c r="T1096" i="2"/>
  <c r="R1096" i="2"/>
  <c r="P1096" i="2"/>
  <c r="BI1094" i="2"/>
  <c r="BH1094" i="2"/>
  <c r="BG1094" i="2"/>
  <c r="BF1094" i="2"/>
  <c r="T1094" i="2"/>
  <c r="R1094" i="2"/>
  <c r="P1094" i="2"/>
  <c r="BI1092" i="2"/>
  <c r="BH1092" i="2"/>
  <c r="BG1092" i="2"/>
  <c r="BF1092" i="2"/>
  <c r="T1092" i="2"/>
  <c r="R1092" i="2"/>
  <c r="P1092" i="2"/>
  <c r="BI1090" i="2"/>
  <c r="BH1090" i="2"/>
  <c r="BG1090" i="2"/>
  <c r="BF1090" i="2"/>
  <c r="T1090" i="2"/>
  <c r="R1090" i="2"/>
  <c r="P1090" i="2"/>
  <c r="BI1086" i="2"/>
  <c r="BH1086" i="2"/>
  <c r="BG1086" i="2"/>
  <c r="BF1086" i="2"/>
  <c r="T1086" i="2"/>
  <c r="R1086" i="2"/>
  <c r="P1086" i="2"/>
  <c r="BI1084" i="2"/>
  <c r="BH1084" i="2"/>
  <c r="BG1084" i="2"/>
  <c r="BF1084" i="2"/>
  <c r="T1084" i="2"/>
  <c r="R1084" i="2"/>
  <c r="P1084" i="2"/>
  <c r="BI1082" i="2"/>
  <c r="BH1082" i="2"/>
  <c r="BG1082" i="2"/>
  <c r="BF1082" i="2"/>
  <c r="T1082" i="2"/>
  <c r="R1082" i="2"/>
  <c r="P1082" i="2"/>
  <c r="BI1080" i="2"/>
  <c r="BH1080" i="2"/>
  <c r="BG1080" i="2"/>
  <c r="BF1080" i="2"/>
  <c r="T1080" i="2"/>
  <c r="R1080" i="2"/>
  <c r="P1080" i="2"/>
  <c r="BI1078" i="2"/>
  <c r="BH1078" i="2"/>
  <c r="BG1078" i="2"/>
  <c r="BF1078" i="2"/>
  <c r="T1078" i="2"/>
  <c r="R1078" i="2"/>
  <c r="P1078" i="2"/>
  <c r="BI1076" i="2"/>
  <c r="BH1076" i="2"/>
  <c r="BG1076" i="2"/>
  <c r="BF1076" i="2"/>
  <c r="T1076" i="2"/>
  <c r="R1076" i="2"/>
  <c r="P1076" i="2"/>
  <c r="BI1067" i="2"/>
  <c r="BH1067" i="2"/>
  <c r="BG1067" i="2"/>
  <c r="BF1067" i="2"/>
  <c r="T1067" i="2"/>
  <c r="R1067" i="2"/>
  <c r="P1067" i="2"/>
  <c r="BI1065" i="2"/>
  <c r="BH1065" i="2"/>
  <c r="BG1065" i="2"/>
  <c r="BF1065" i="2"/>
  <c r="T1065" i="2"/>
  <c r="R1065" i="2"/>
  <c r="P1065" i="2"/>
  <c r="BI1061" i="2"/>
  <c r="BH1061" i="2"/>
  <c r="BG1061" i="2"/>
  <c r="BF1061" i="2"/>
  <c r="T1061" i="2"/>
  <c r="R1061" i="2"/>
  <c r="P1061" i="2"/>
  <c r="BI1059" i="2"/>
  <c r="BH1059" i="2"/>
  <c r="BG1059" i="2"/>
  <c r="BF1059" i="2"/>
  <c r="T1059" i="2"/>
  <c r="R1059" i="2"/>
  <c r="P1059" i="2"/>
  <c r="BI1057" i="2"/>
  <c r="BH1057" i="2"/>
  <c r="BG1057" i="2"/>
  <c r="BF1057" i="2"/>
  <c r="T1057" i="2"/>
  <c r="R1057" i="2"/>
  <c r="P1057" i="2"/>
  <c r="BI1055" i="2"/>
  <c r="BH1055" i="2"/>
  <c r="BG1055" i="2"/>
  <c r="BF1055" i="2"/>
  <c r="T1055" i="2"/>
  <c r="R1055" i="2"/>
  <c r="P1055" i="2"/>
  <c r="BI1053" i="2"/>
  <c r="BH1053" i="2"/>
  <c r="BG1053" i="2"/>
  <c r="BF1053" i="2"/>
  <c r="T1053" i="2"/>
  <c r="R1053" i="2"/>
  <c r="P1053" i="2"/>
  <c r="BI1051" i="2"/>
  <c r="BH1051" i="2"/>
  <c r="BG1051" i="2"/>
  <c r="BF1051" i="2"/>
  <c r="T1051" i="2"/>
  <c r="R1051" i="2"/>
  <c r="P1051" i="2"/>
  <c r="BI1048" i="2"/>
  <c r="BH1048" i="2"/>
  <c r="BG1048" i="2"/>
  <c r="BF1048" i="2"/>
  <c r="T1048" i="2"/>
  <c r="R1048" i="2"/>
  <c r="P1048" i="2"/>
  <c r="BI1045" i="2"/>
  <c r="BH1045" i="2"/>
  <c r="BG1045" i="2"/>
  <c r="BF1045" i="2"/>
  <c r="T1045" i="2"/>
  <c r="R1045" i="2"/>
  <c r="P1045" i="2"/>
  <c r="BI1043" i="2"/>
  <c r="BH1043" i="2"/>
  <c r="BG1043" i="2"/>
  <c r="BF1043" i="2"/>
  <c r="T1043" i="2"/>
  <c r="R1043" i="2"/>
  <c r="P1043" i="2"/>
  <c r="BI1041" i="2"/>
  <c r="BH1041" i="2"/>
  <c r="BG1041" i="2"/>
  <c r="BF1041" i="2"/>
  <c r="T1041" i="2"/>
  <c r="R1041" i="2"/>
  <c r="P1041" i="2"/>
  <c r="BI1040" i="2"/>
  <c r="BH1040" i="2"/>
  <c r="BG1040" i="2"/>
  <c r="BF1040" i="2"/>
  <c r="T1040" i="2"/>
  <c r="R1040" i="2"/>
  <c r="P1040" i="2"/>
  <c r="BI1036" i="2"/>
  <c r="BH1036" i="2"/>
  <c r="BG1036" i="2"/>
  <c r="BF1036" i="2"/>
  <c r="T1036" i="2"/>
  <c r="R1036" i="2"/>
  <c r="P1036" i="2"/>
  <c r="BI1035" i="2"/>
  <c r="BH1035" i="2"/>
  <c r="BG1035" i="2"/>
  <c r="BF1035" i="2"/>
  <c r="T1035" i="2"/>
  <c r="R1035" i="2"/>
  <c r="P1035" i="2"/>
  <c r="BI1031" i="2"/>
  <c r="BH1031" i="2"/>
  <c r="BG1031" i="2"/>
  <c r="BF1031" i="2"/>
  <c r="T1031" i="2"/>
  <c r="R1031" i="2"/>
  <c r="P1031" i="2"/>
  <c r="BI1027" i="2"/>
  <c r="BH1027" i="2"/>
  <c r="BG1027" i="2"/>
  <c r="BF1027" i="2"/>
  <c r="T1027" i="2"/>
  <c r="R1027" i="2"/>
  <c r="P1027" i="2"/>
  <c r="BI1023" i="2"/>
  <c r="BH1023" i="2"/>
  <c r="BG1023" i="2"/>
  <c r="BF1023" i="2"/>
  <c r="T1023" i="2"/>
  <c r="R1023" i="2"/>
  <c r="P1023" i="2"/>
  <c r="BI1018" i="2"/>
  <c r="BH1018" i="2"/>
  <c r="BG1018" i="2"/>
  <c r="BF1018" i="2"/>
  <c r="T1018" i="2"/>
  <c r="R1018" i="2"/>
  <c r="P1018" i="2"/>
  <c r="BI1015" i="2"/>
  <c r="BH1015" i="2"/>
  <c r="BG1015" i="2"/>
  <c r="BF1015" i="2"/>
  <c r="T1015" i="2"/>
  <c r="R1015" i="2"/>
  <c r="P1015" i="2"/>
  <c r="BI1010" i="2"/>
  <c r="BH1010" i="2"/>
  <c r="BG1010" i="2"/>
  <c r="BF1010" i="2"/>
  <c r="T1010" i="2"/>
  <c r="R1010" i="2"/>
  <c r="P1010" i="2"/>
  <c r="BI1004" i="2"/>
  <c r="BH1004" i="2"/>
  <c r="BG1004" i="2"/>
  <c r="BF1004" i="2"/>
  <c r="T1004" i="2"/>
  <c r="R1004" i="2"/>
  <c r="P1004" i="2"/>
  <c r="BI1002" i="2"/>
  <c r="BH1002" i="2"/>
  <c r="BG1002" i="2"/>
  <c r="BF1002" i="2"/>
  <c r="T1002" i="2"/>
  <c r="R1002" i="2"/>
  <c r="P1002" i="2"/>
  <c r="BI1000" i="2"/>
  <c r="BH1000" i="2"/>
  <c r="BG1000" i="2"/>
  <c r="BF1000" i="2"/>
  <c r="T1000" i="2"/>
  <c r="R1000" i="2"/>
  <c r="P1000" i="2"/>
  <c r="BI996" i="2"/>
  <c r="BH996" i="2"/>
  <c r="BG996" i="2"/>
  <c r="BF996" i="2"/>
  <c r="T996" i="2"/>
  <c r="R996" i="2"/>
  <c r="P996" i="2"/>
  <c r="BI991" i="2"/>
  <c r="BH991" i="2"/>
  <c r="BG991" i="2"/>
  <c r="BF991" i="2"/>
  <c r="T991" i="2"/>
  <c r="R991" i="2"/>
  <c r="P991" i="2"/>
  <c r="BI988" i="2"/>
  <c r="BH988" i="2"/>
  <c r="BG988" i="2"/>
  <c r="BF988" i="2"/>
  <c r="T988" i="2"/>
  <c r="R988" i="2"/>
  <c r="P988" i="2"/>
  <c r="BI985" i="2"/>
  <c r="BH985" i="2"/>
  <c r="BG985" i="2"/>
  <c r="BF985" i="2"/>
  <c r="T985" i="2"/>
  <c r="R985" i="2"/>
  <c r="P985" i="2"/>
  <c r="BI981" i="2"/>
  <c r="BH981" i="2"/>
  <c r="BG981" i="2"/>
  <c r="BF981" i="2"/>
  <c r="T981" i="2"/>
  <c r="R981" i="2"/>
  <c r="P981" i="2"/>
  <c r="BI977" i="2"/>
  <c r="BH977" i="2"/>
  <c r="BG977" i="2"/>
  <c r="BF977" i="2"/>
  <c r="T977" i="2"/>
  <c r="R977" i="2"/>
  <c r="P977" i="2"/>
  <c r="BI974" i="2"/>
  <c r="BH974" i="2"/>
  <c r="BG974" i="2"/>
  <c r="BF974" i="2"/>
  <c r="T974" i="2"/>
  <c r="R974" i="2"/>
  <c r="P974" i="2"/>
  <c r="BI971" i="2"/>
  <c r="BH971" i="2"/>
  <c r="BG971" i="2"/>
  <c r="BF971" i="2"/>
  <c r="T971" i="2"/>
  <c r="R971" i="2"/>
  <c r="P971" i="2"/>
  <c r="BI969" i="2"/>
  <c r="BH969" i="2"/>
  <c r="BG969" i="2"/>
  <c r="BF969" i="2"/>
  <c r="T969" i="2"/>
  <c r="R969" i="2"/>
  <c r="P969" i="2"/>
  <c r="BI967" i="2"/>
  <c r="BH967" i="2"/>
  <c r="BG967" i="2"/>
  <c r="BF967" i="2"/>
  <c r="T967" i="2"/>
  <c r="R967" i="2"/>
  <c r="P967" i="2"/>
  <c r="BI965" i="2"/>
  <c r="BH965" i="2"/>
  <c r="BG965" i="2"/>
  <c r="BF965" i="2"/>
  <c r="T965" i="2"/>
  <c r="R965" i="2"/>
  <c r="P965" i="2"/>
  <c r="BI963" i="2"/>
  <c r="BH963" i="2"/>
  <c r="BG963" i="2"/>
  <c r="BF963" i="2"/>
  <c r="T963" i="2"/>
  <c r="R963" i="2"/>
  <c r="P963" i="2"/>
  <c r="BI961" i="2"/>
  <c r="BH961" i="2"/>
  <c r="BG961" i="2"/>
  <c r="BF961" i="2"/>
  <c r="T961" i="2"/>
  <c r="R961" i="2"/>
  <c r="P961" i="2"/>
  <c r="BI959" i="2"/>
  <c r="BH959" i="2"/>
  <c r="BG959" i="2"/>
  <c r="BF959" i="2"/>
  <c r="T959" i="2"/>
  <c r="R959" i="2"/>
  <c r="P959" i="2"/>
  <c r="BI957" i="2"/>
  <c r="BH957" i="2"/>
  <c r="BG957" i="2"/>
  <c r="BF957" i="2"/>
  <c r="T957" i="2"/>
  <c r="R957" i="2"/>
  <c r="P957" i="2"/>
  <c r="BI955" i="2"/>
  <c r="BH955" i="2"/>
  <c r="BG955" i="2"/>
  <c r="BF955" i="2"/>
  <c r="T955" i="2"/>
  <c r="R955" i="2"/>
  <c r="P955" i="2"/>
  <c r="BI953" i="2"/>
  <c r="BH953" i="2"/>
  <c r="BG953" i="2"/>
  <c r="BF953" i="2"/>
  <c r="T953" i="2"/>
  <c r="R953" i="2"/>
  <c r="P953" i="2"/>
  <c r="BI951" i="2"/>
  <c r="BH951" i="2"/>
  <c r="BG951" i="2"/>
  <c r="BF951" i="2"/>
  <c r="T951" i="2"/>
  <c r="R951" i="2"/>
  <c r="P951" i="2"/>
  <c r="BI949" i="2"/>
  <c r="BH949" i="2"/>
  <c r="BG949" i="2"/>
  <c r="BF949" i="2"/>
  <c r="T949" i="2"/>
  <c r="R949" i="2"/>
  <c r="P949" i="2"/>
  <c r="BI947" i="2"/>
  <c r="BH947" i="2"/>
  <c r="BG947" i="2"/>
  <c r="BF947" i="2"/>
  <c r="T947" i="2"/>
  <c r="R947" i="2"/>
  <c r="P947" i="2"/>
  <c r="BI945" i="2"/>
  <c r="BH945" i="2"/>
  <c r="BG945" i="2"/>
  <c r="BF945" i="2"/>
  <c r="T945" i="2"/>
  <c r="R945" i="2"/>
  <c r="P945" i="2"/>
  <c r="BI943" i="2"/>
  <c r="BH943" i="2"/>
  <c r="BG943" i="2"/>
  <c r="BF943" i="2"/>
  <c r="T943" i="2"/>
  <c r="R943" i="2"/>
  <c r="P943" i="2"/>
  <c r="BI941" i="2"/>
  <c r="BH941" i="2"/>
  <c r="BG941" i="2"/>
  <c r="BF941" i="2"/>
  <c r="T941" i="2"/>
  <c r="R941" i="2"/>
  <c r="P941" i="2"/>
  <c r="BI938" i="2"/>
  <c r="BH938" i="2"/>
  <c r="BG938" i="2"/>
  <c r="BF938" i="2"/>
  <c r="T938" i="2"/>
  <c r="R938" i="2"/>
  <c r="P938" i="2"/>
  <c r="BI934" i="2"/>
  <c r="BH934" i="2"/>
  <c r="BG934" i="2"/>
  <c r="BF934" i="2"/>
  <c r="T934" i="2"/>
  <c r="R934" i="2"/>
  <c r="P934" i="2"/>
  <c r="BI932" i="2"/>
  <c r="BH932" i="2"/>
  <c r="BG932" i="2"/>
  <c r="BF932" i="2"/>
  <c r="T932" i="2"/>
  <c r="R932" i="2"/>
  <c r="P932" i="2"/>
  <c r="BI930" i="2"/>
  <c r="BH930" i="2"/>
  <c r="BG930" i="2"/>
  <c r="BF930" i="2"/>
  <c r="T930" i="2"/>
  <c r="R930" i="2"/>
  <c r="P930" i="2"/>
  <c r="BI928" i="2"/>
  <c r="BH928" i="2"/>
  <c r="BG928" i="2"/>
  <c r="BF928" i="2"/>
  <c r="T928" i="2"/>
  <c r="R928" i="2"/>
  <c r="P928" i="2"/>
  <c r="BI926" i="2"/>
  <c r="BH926" i="2"/>
  <c r="BG926" i="2"/>
  <c r="BF926" i="2"/>
  <c r="T926" i="2"/>
  <c r="R926" i="2"/>
  <c r="P926" i="2"/>
  <c r="BI924" i="2"/>
  <c r="BH924" i="2"/>
  <c r="BG924" i="2"/>
  <c r="BF924" i="2"/>
  <c r="T924" i="2"/>
  <c r="R924" i="2"/>
  <c r="P924" i="2"/>
  <c r="BI922" i="2"/>
  <c r="BH922" i="2"/>
  <c r="BG922" i="2"/>
  <c r="BF922" i="2"/>
  <c r="T922" i="2"/>
  <c r="R922" i="2"/>
  <c r="P922" i="2"/>
  <c r="BI920" i="2"/>
  <c r="BH920" i="2"/>
  <c r="BG920" i="2"/>
  <c r="BF920" i="2"/>
  <c r="T920" i="2"/>
  <c r="R920" i="2"/>
  <c r="P920" i="2"/>
  <c r="BI918" i="2"/>
  <c r="BH918" i="2"/>
  <c r="BG918" i="2"/>
  <c r="BF918" i="2"/>
  <c r="T918" i="2"/>
  <c r="R918" i="2"/>
  <c r="P918" i="2"/>
  <c r="BI916" i="2"/>
  <c r="BH916" i="2"/>
  <c r="BG916" i="2"/>
  <c r="BF916" i="2"/>
  <c r="T916" i="2"/>
  <c r="R916" i="2"/>
  <c r="P916" i="2"/>
  <c r="BI914" i="2"/>
  <c r="BH914" i="2"/>
  <c r="BG914" i="2"/>
  <c r="BF914" i="2"/>
  <c r="T914" i="2"/>
  <c r="R914" i="2"/>
  <c r="P914" i="2"/>
  <c r="BI908" i="2"/>
  <c r="BH908" i="2"/>
  <c r="BG908" i="2"/>
  <c r="BF908" i="2"/>
  <c r="T908" i="2"/>
  <c r="R908" i="2"/>
  <c r="P908" i="2"/>
  <c r="BI906" i="2"/>
  <c r="BH906" i="2"/>
  <c r="BG906" i="2"/>
  <c r="BF906" i="2"/>
  <c r="T906" i="2"/>
  <c r="R906" i="2"/>
  <c r="P906" i="2"/>
  <c r="BI904" i="2"/>
  <c r="BH904" i="2"/>
  <c r="BG904" i="2"/>
  <c r="BF904" i="2"/>
  <c r="T904" i="2"/>
  <c r="R904" i="2"/>
  <c r="P904" i="2"/>
  <c r="BI902" i="2"/>
  <c r="BH902" i="2"/>
  <c r="BG902" i="2"/>
  <c r="BF902" i="2"/>
  <c r="T902" i="2"/>
  <c r="R902" i="2"/>
  <c r="P902" i="2"/>
  <c r="BI900" i="2"/>
  <c r="BH900" i="2"/>
  <c r="BG900" i="2"/>
  <c r="BF900" i="2"/>
  <c r="T900" i="2"/>
  <c r="R900" i="2"/>
  <c r="P900" i="2"/>
  <c r="BI896" i="2"/>
  <c r="BH896" i="2"/>
  <c r="BG896" i="2"/>
  <c r="BF896" i="2"/>
  <c r="T896" i="2"/>
  <c r="R896" i="2"/>
  <c r="P896" i="2"/>
  <c r="BI892" i="2"/>
  <c r="BH892" i="2"/>
  <c r="BG892" i="2"/>
  <c r="BF892" i="2"/>
  <c r="T892" i="2"/>
  <c r="R892" i="2"/>
  <c r="P892" i="2"/>
  <c r="BI890" i="2"/>
  <c r="BH890" i="2"/>
  <c r="BG890" i="2"/>
  <c r="BF890" i="2"/>
  <c r="T890" i="2"/>
  <c r="R890" i="2"/>
  <c r="P890" i="2"/>
  <c r="BI887" i="2"/>
  <c r="BH887" i="2"/>
  <c r="BG887" i="2"/>
  <c r="BF887" i="2"/>
  <c r="T887" i="2"/>
  <c r="R887" i="2"/>
  <c r="P887" i="2"/>
  <c r="BI878" i="2"/>
  <c r="BH878" i="2"/>
  <c r="BG878" i="2"/>
  <c r="BF878" i="2"/>
  <c r="T878" i="2"/>
  <c r="R878" i="2"/>
  <c r="P878" i="2"/>
  <c r="BI876" i="2"/>
  <c r="BH876" i="2"/>
  <c r="BG876" i="2"/>
  <c r="BF876" i="2"/>
  <c r="T876" i="2"/>
  <c r="R876" i="2"/>
  <c r="P876" i="2"/>
  <c r="BI873" i="2"/>
  <c r="BH873" i="2"/>
  <c r="BG873" i="2"/>
  <c r="BF873" i="2"/>
  <c r="T873" i="2"/>
  <c r="R873" i="2"/>
  <c r="P873" i="2"/>
  <c r="BI871" i="2"/>
  <c r="BH871" i="2"/>
  <c r="BG871" i="2"/>
  <c r="BF871" i="2"/>
  <c r="T871" i="2"/>
  <c r="R871" i="2"/>
  <c r="P871" i="2"/>
  <c r="BI867" i="2"/>
  <c r="BH867" i="2"/>
  <c r="BG867" i="2"/>
  <c r="BF867" i="2"/>
  <c r="T867" i="2"/>
  <c r="R867" i="2"/>
  <c r="P867" i="2"/>
  <c r="BI863" i="2"/>
  <c r="BH863" i="2"/>
  <c r="BG863" i="2"/>
  <c r="BF863" i="2"/>
  <c r="T863" i="2"/>
  <c r="R863" i="2"/>
  <c r="P863" i="2"/>
  <c r="BI855" i="2"/>
  <c r="BH855" i="2"/>
  <c r="BG855" i="2"/>
  <c r="BF855" i="2"/>
  <c r="T855" i="2"/>
  <c r="R855" i="2"/>
  <c r="P855" i="2"/>
  <c r="BI853" i="2"/>
  <c r="BH853" i="2"/>
  <c r="BG853" i="2"/>
  <c r="BF853" i="2"/>
  <c r="T853" i="2"/>
  <c r="R853" i="2"/>
  <c r="P853" i="2"/>
  <c r="BI849" i="2"/>
  <c r="BH849" i="2"/>
  <c r="BG849" i="2"/>
  <c r="BF849" i="2"/>
  <c r="T849" i="2"/>
  <c r="R849" i="2"/>
  <c r="P849" i="2"/>
  <c r="BI845" i="2"/>
  <c r="BH845" i="2"/>
  <c r="BG845" i="2"/>
  <c r="BF845" i="2"/>
  <c r="T845" i="2"/>
  <c r="R845" i="2"/>
  <c r="P845" i="2"/>
  <c r="BI843" i="2"/>
  <c r="BH843" i="2"/>
  <c r="BG843" i="2"/>
  <c r="BF843" i="2"/>
  <c r="T843" i="2"/>
  <c r="R843" i="2"/>
  <c r="P843" i="2"/>
  <c r="BI840" i="2"/>
  <c r="BH840" i="2"/>
  <c r="BG840" i="2"/>
  <c r="BF840" i="2"/>
  <c r="T840" i="2"/>
  <c r="R840" i="2"/>
  <c r="P840" i="2"/>
  <c r="BI838" i="2"/>
  <c r="BH838" i="2"/>
  <c r="BG838" i="2"/>
  <c r="BF838" i="2"/>
  <c r="T838" i="2"/>
  <c r="R838" i="2"/>
  <c r="P838" i="2"/>
  <c r="BI836" i="2"/>
  <c r="BH836" i="2"/>
  <c r="BG836" i="2"/>
  <c r="BF836" i="2"/>
  <c r="T836" i="2"/>
  <c r="R836" i="2"/>
  <c r="P836" i="2"/>
  <c r="BI834" i="2"/>
  <c r="BH834" i="2"/>
  <c r="BG834" i="2"/>
  <c r="BF834" i="2"/>
  <c r="T834" i="2"/>
  <c r="R834" i="2"/>
  <c r="P834" i="2"/>
  <c r="BI832" i="2"/>
  <c r="BH832" i="2"/>
  <c r="BG832" i="2"/>
  <c r="BF832" i="2"/>
  <c r="T832" i="2"/>
  <c r="R832" i="2"/>
  <c r="P832" i="2"/>
  <c r="BI828" i="2"/>
  <c r="BH828" i="2"/>
  <c r="BG828" i="2"/>
  <c r="BF828" i="2"/>
  <c r="T828" i="2"/>
  <c r="R828" i="2"/>
  <c r="P828" i="2"/>
  <c r="BI826" i="2"/>
  <c r="BH826" i="2"/>
  <c r="BG826" i="2"/>
  <c r="BF826" i="2"/>
  <c r="T826" i="2"/>
  <c r="R826" i="2"/>
  <c r="P826" i="2"/>
  <c r="BI824" i="2"/>
  <c r="BH824" i="2"/>
  <c r="BG824" i="2"/>
  <c r="BF824" i="2"/>
  <c r="T824" i="2"/>
  <c r="R824" i="2"/>
  <c r="P824" i="2"/>
  <c r="BI822" i="2"/>
  <c r="BH822" i="2"/>
  <c r="BG822" i="2"/>
  <c r="BF822" i="2"/>
  <c r="T822" i="2"/>
  <c r="R822" i="2"/>
  <c r="P822" i="2"/>
  <c r="BI818" i="2"/>
  <c r="BH818" i="2"/>
  <c r="BG818" i="2"/>
  <c r="BF818" i="2"/>
  <c r="T818" i="2"/>
  <c r="R818" i="2"/>
  <c r="P818" i="2"/>
  <c r="BI814" i="2"/>
  <c r="BH814" i="2"/>
  <c r="BG814" i="2"/>
  <c r="BF814" i="2"/>
  <c r="T814" i="2"/>
  <c r="R814" i="2"/>
  <c r="P814" i="2"/>
  <c r="BI812" i="2"/>
  <c r="BH812" i="2"/>
  <c r="BG812" i="2"/>
  <c r="BF812" i="2"/>
  <c r="T812" i="2"/>
  <c r="R812" i="2"/>
  <c r="P812" i="2"/>
  <c r="BI805" i="2"/>
  <c r="BH805" i="2"/>
  <c r="BG805" i="2"/>
  <c r="BF805" i="2"/>
  <c r="T805" i="2"/>
  <c r="R805" i="2"/>
  <c r="P805" i="2"/>
  <c r="BI802" i="2"/>
  <c r="BH802" i="2"/>
  <c r="BG802" i="2"/>
  <c r="BF802" i="2"/>
  <c r="T802" i="2"/>
  <c r="R802" i="2"/>
  <c r="P802" i="2"/>
  <c r="BI799" i="2"/>
  <c r="BH799" i="2"/>
  <c r="BG799" i="2"/>
  <c r="BF799" i="2"/>
  <c r="T799" i="2"/>
  <c r="R799" i="2"/>
  <c r="P799" i="2"/>
  <c r="BI797" i="2"/>
  <c r="BH797" i="2"/>
  <c r="BG797" i="2"/>
  <c r="BF797" i="2"/>
  <c r="T797" i="2"/>
  <c r="R797" i="2"/>
  <c r="P797" i="2"/>
  <c r="BI793" i="2"/>
  <c r="BH793" i="2"/>
  <c r="BG793" i="2"/>
  <c r="BF793" i="2"/>
  <c r="T793" i="2"/>
  <c r="R793" i="2"/>
  <c r="P793" i="2"/>
  <c r="BI788" i="2"/>
  <c r="BH788" i="2"/>
  <c r="BG788" i="2"/>
  <c r="BF788" i="2"/>
  <c r="T788" i="2"/>
  <c r="R788" i="2"/>
  <c r="P788" i="2"/>
  <c r="BI786" i="2"/>
  <c r="BH786" i="2"/>
  <c r="BG786" i="2"/>
  <c r="BF786" i="2"/>
  <c r="T786" i="2"/>
  <c r="R786" i="2"/>
  <c r="P786" i="2"/>
  <c r="BI784" i="2"/>
  <c r="BH784" i="2"/>
  <c r="BG784" i="2"/>
  <c r="BF784" i="2"/>
  <c r="T784" i="2"/>
  <c r="R784" i="2"/>
  <c r="P784" i="2"/>
  <c r="BI782" i="2"/>
  <c r="BH782" i="2"/>
  <c r="BG782" i="2"/>
  <c r="BF782" i="2"/>
  <c r="T782" i="2"/>
  <c r="R782" i="2"/>
  <c r="P782" i="2"/>
  <c r="BI774" i="2"/>
  <c r="BH774" i="2"/>
  <c r="BG774" i="2"/>
  <c r="BF774" i="2"/>
  <c r="T774" i="2"/>
  <c r="R774" i="2"/>
  <c r="P774" i="2"/>
  <c r="BI772" i="2"/>
  <c r="BH772" i="2"/>
  <c r="BG772" i="2"/>
  <c r="BF772" i="2"/>
  <c r="T772" i="2"/>
  <c r="R772" i="2"/>
  <c r="P772" i="2"/>
  <c r="BI770" i="2"/>
  <c r="BH770" i="2"/>
  <c r="BG770" i="2"/>
  <c r="BF770" i="2"/>
  <c r="T770" i="2"/>
  <c r="R770" i="2"/>
  <c r="P770" i="2"/>
  <c r="BI767" i="2"/>
  <c r="BH767" i="2"/>
  <c r="BG767" i="2"/>
  <c r="BF767" i="2"/>
  <c r="T767" i="2"/>
  <c r="R767" i="2"/>
  <c r="P767" i="2"/>
  <c r="BI764" i="2"/>
  <c r="BH764" i="2"/>
  <c r="BG764" i="2"/>
  <c r="BF764" i="2"/>
  <c r="T764" i="2"/>
  <c r="R764" i="2"/>
  <c r="P764" i="2"/>
  <c r="BI762" i="2"/>
  <c r="BH762" i="2"/>
  <c r="BG762" i="2"/>
  <c r="BF762" i="2"/>
  <c r="T762" i="2"/>
  <c r="R762" i="2"/>
  <c r="P762" i="2"/>
  <c r="BI755" i="2"/>
  <c r="BH755" i="2"/>
  <c r="BG755" i="2"/>
  <c r="BF755" i="2"/>
  <c r="T755" i="2"/>
  <c r="R755" i="2"/>
  <c r="P755" i="2"/>
  <c r="BI753" i="2"/>
  <c r="BH753" i="2"/>
  <c r="BG753" i="2"/>
  <c r="BF753" i="2"/>
  <c r="T753" i="2"/>
  <c r="R753" i="2"/>
  <c r="P753" i="2"/>
  <c r="BI751" i="2"/>
  <c r="BH751" i="2"/>
  <c r="BG751" i="2"/>
  <c r="BF751" i="2"/>
  <c r="T751" i="2"/>
  <c r="R751" i="2"/>
  <c r="P751" i="2"/>
  <c r="BI749" i="2"/>
  <c r="BH749" i="2"/>
  <c r="BG749" i="2"/>
  <c r="BF749" i="2"/>
  <c r="T749" i="2"/>
  <c r="R749" i="2"/>
  <c r="P749" i="2"/>
  <c r="BI747" i="2"/>
  <c r="BH747" i="2"/>
  <c r="BG747" i="2"/>
  <c r="BF747" i="2"/>
  <c r="T747" i="2"/>
  <c r="R747" i="2"/>
  <c r="P747" i="2"/>
  <c r="BI743" i="2"/>
  <c r="BH743" i="2"/>
  <c r="BG743" i="2"/>
  <c r="BF743" i="2"/>
  <c r="T743" i="2"/>
  <c r="R743" i="2"/>
  <c r="P743" i="2"/>
  <c r="BI740" i="2"/>
  <c r="BH740" i="2"/>
  <c r="BG740" i="2"/>
  <c r="BF740" i="2"/>
  <c r="T740" i="2"/>
  <c r="R740" i="2"/>
  <c r="P740" i="2"/>
  <c r="BI738" i="2"/>
  <c r="BH738" i="2"/>
  <c r="BG738" i="2"/>
  <c r="BF738" i="2"/>
  <c r="T738" i="2"/>
  <c r="R738" i="2"/>
  <c r="P738" i="2"/>
  <c r="BI736" i="2"/>
  <c r="BH736" i="2"/>
  <c r="BG736" i="2"/>
  <c r="BF736" i="2"/>
  <c r="T736" i="2"/>
  <c r="R736" i="2"/>
  <c r="P736" i="2"/>
  <c r="BI733" i="2"/>
  <c r="BH733" i="2"/>
  <c r="BG733" i="2"/>
  <c r="BF733" i="2"/>
  <c r="T733" i="2"/>
  <c r="R733" i="2"/>
  <c r="P733" i="2"/>
  <c r="BI731" i="2"/>
  <c r="BH731" i="2"/>
  <c r="BG731" i="2"/>
  <c r="BF731" i="2"/>
  <c r="T731" i="2"/>
  <c r="R731" i="2"/>
  <c r="P731" i="2"/>
  <c r="BI729" i="2"/>
  <c r="BH729" i="2"/>
  <c r="BG729" i="2"/>
  <c r="BF729" i="2"/>
  <c r="T729" i="2"/>
  <c r="R729" i="2"/>
  <c r="P729" i="2"/>
  <c r="BI726" i="2"/>
  <c r="BH726" i="2"/>
  <c r="BG726" i="2"/>
  <c r="BF726" i="2"/>
  <c r="T726" i="2"/>
  <c r="R726" i="2"/>
  <c r="P726" i="2"/>
  <c r="BI718" i="2"/>
  <c r="BH718" i="2"/>
  <c r="BG718" i="2"/>
  <c r="BF718" i="2"/>
  <c r="T718" i="2"/>
  <c r="R718" i="2"/>
  <c r="P718" i="2"/>
  <c r="BI715" i="2"/>
  <c r="BH715" i="2"/>
  <c r="BG715" i="2"/>
  <c r="BF715" i="2"/>
  <c r="T715" i="2"/>
  <c r="R715" i="2"/>
  <c r="P715" i="2"/>
  <c r="BI709" i="2"/>
  <c r="BH709" i="2"/>
  <c r="BG709" i="2"/>
  <c r="BF709" i="2"/>
  <c r="T709" i="2"/>
  <c r="R709" i="2"/>
  <c r="P709" i="2"/>
  <c r="BI705" i="2"/>
  <c r="BH705" i="2"/>
  <c r="BG705" i="2"/>
  <c r="BF705" i="2"/>
  <c r="T705" i="2"/>
  <c r="R705" i="2"/>
  <c r="P705" i="2"/>
  <c r="BI703" i="2"/>
  <c r="BH703" i="2"/>
  <c r="BG703" i="2"/>
  <c r="BF703" i="2"/>
  <c r="T703" i="2"/>
  <c r="R703" i="2"/>
  <c r="P703" i="2"/>
  <c r="BI697" i="2"/>
  <c r="BH697" i="2"/>
  <c r="BG697" i="2"/>
  <c r="BF697" i="2"/>
  <c r="T697" i="2"/>
  <c r="R697" i="2"/>
  <c r="P697" i="2"/>
  <c r="BI694" i="2"/>
  <c r="BH694" i="2"/>
  <c r="BG694" i="2"/>
  <c r="BF694" i="2"/>
  <c r="T694" i="2"/>
  <c r="T693" i="2"/>
  <c r="R694" i="2"/>
  <c r="R693" i="2" s="1"/>
  <c r="P694" i="2"/>
  <c r="P693" i="2" s="1"/>
  <c r="BI692" i="2"/>
  <c r="BH692" i="2"/>
  <c r="BG692" i="2"/>
  <c r="BF692" i="2"/>
  <c r="T692" i="2"/>
  <c r="R692" i="2"/>
  <c r="P692" i="2"/>
  <c r="BI691" i="2"/>
  <c r="BH691" i="2"/>
  <c r="BG691" i="2"/>
  <c r="BF691" i="2"/>
  <c r="T691" i="2"/>
  <c r="R691" i="2"/>
  <c r="P691" i="2"/>
  <c r="BI690" i="2"/>
  <c r="BH690" i="2"/>
  <c r="BG690" i="2"/>
  <c r="BF690" i="2"/>
  <c r="T690" i="2"/>
  <c r="R690" i="2"/>
  <c r="P690" i="2"/>
  <c r="BI689" i="2"/>
  <c r="BH689" i="2"/>
  <c r="BG689" i="2"/>
  <c r="BF689" i="2"/>
  <c r="T689" i="2"/>
  <c r="R689" i="2"/>
  <c r="P689" i="2"/>
  <c r="BI688" i="2"/>
  <c r="BH688" i="2"/>
  <c r="BG688" i="2"/>
  <c r="BF688" i="2"/>
  <c r="T688" i="2"/>
  <c r="R688" i="2"/>
  <c r="P688" i="2"/>
  <c r="BI686" i="2"/>
  <c r="BH686" i="2"/>
  <c r="BG686" i="2"/>
  <c r="BF686" i="2"/>
  <c r="T686" i="2"/>
  <c r="R686" i="2"/>
  <c r="P686" i="2"/>
  <c r="BI685" i="2"/>
  <c r="BH685" i="2"/>
  <c r="BG685" i="2"/>
  <c r="BF685" i="2"/>
  <c r="T685" i="2"/>
  <c r="R685" i="2"/>
  <c r="P685" i="2"/>
  <c r="BI684" i="2"/>
  <c r="BH684" i="2"/>
  <c r="BG684" i="2"/>
  <c r="BF684" i="2"/>
  <c r="T684" i="2"/>
  <c r="R684" i="2"/>
  <c r="P684" i="2"/>
  <c r="BI680" i="2"/>
  <c r="BH680" i="2"/>
  <c r="BG680" i="2"/>
  <c r="BF680" i="2"/>
  <c r="T680" i="2"/>
  <c r="R680" i="2"/>
  <c r="P680" i="2"/>
  <c r="BI674" i="2"/>
  <c r="BH674" i="2"/>
  <c r="BG674" i="2"/>
  <c r="BF674" i="2"/>
  <c r="T674" i="2"/>
  <c r="R674" i="2"/>
  <c r="P674" i="2"/>
  <c r="BI672" i="2"/>
  <c r="BH672" i="2"/>
  <c r="BG672" i="2"/>
  <c r="BF672" i="2"/>
  <c r="T672" i="2"/>
  <c r="R672" i="2"/>
  <c r="P672" i="2"/>
  <c r="BI671" i="2"/>
  <c r="BH671" i="2"/>
  <c r="BG671" i="2"/>
  <c r="BF671" i="2"/>
  <c r="T671" i="2"/>
  <c r="R671" i="2"/>
  <c r="P671" i="2"/>
  <c r="BI669" i="2"/>
  <c r="BH669" i="2"/>
  <c r="BG669" i="2"/>
  <c r="BF669" i="2"/>
  <c r="T669" i="2"/>
  <c r="R669" i="2"/>
  <c r="P669" i="2"/>
  <c r="BI667" i="2"/>
  <c r="BH667" i="2"/>
  <c r="BG667" i="2"/>
  <c r="BF667" i="2"/>
  <c r="T667" i="2"/>
  <c r="R667" i="2"/>
  <c r="P667" i="2"/>
  <c r="BI665" i="2"/>
  <c r="BH665" i="2"/>
  <c r="BG665" i="2"/>
  <c r="BF665" i="2"/>
  <c r="T665" i="2"/>
  <c r="R665" i="2"/>
  <c r="P665" i="2"/>
  <c r="BI661" i="2"/>
  <c r="BH661" i="2"/>
  <c r="BG661" i="2"/>
  <c r="BF661" i="2"/>
  <c r="T661" i="2"/>
  <c r="R661" i="2"/>
  <c r="P661" i="2"/>
  <c r="BI657" i="2"/>
  <c r="BH657" i="2"/>
  <c r="BG657" i="2"/>
  <c r="BF657" i="2"/>
  <c r="T657" i="2"/>
  <c r="R657" i="2"/>
  <c r="P657" i="2"/>
  <c r="BI655" i="2"/>
  <c r="BH655" i="2"/>
  <c r="BG655" i="2"/>
  <c r="BF655" i="2"/>
  <c r="T655" i="2"/>
  <c r="R655" i="2"/>
  <c r="P655" i="2"/>
  <c r="BI653" i="2"/>
  <c r="BH653" i="2"/>
  <c r="BG653" i="2"/>
  <c r="BF653" i="2"/>
  <c r="T653" i="2"/>
  <c r="R653" i="2"/>
  <c r="P653" i="2"/>
  <c r="BI641" i="2"/>
  <c r="BH641" i="2"/>
  <c r="BG641" i="2"/>
  <c r="BF641" i="2"/>
  <c r="T641" i="2"/>
  <c r="R641" i="2"/>
  <c r="P641" i="2"/>
  <c r="BI638" i="2"/>
  <c r="BH638" i="2"/>
  <c r="BG638" i="2"/>
  <c r="BF638" i="2"/>
  <c r="T638" i="2"/>
  <c r="R638" i="2"/>
  <c r="P638" i="2"/>
  <c r="BI635" i="2"/>
  <c r="BH635" i="2"/>
  <c r="BG635" i="2"/>
  <c r="BF635" i="2"/>
  <c r="T635" i="2"/>
  <c r="R635" i="2"/>
  <c r="P635" i="2"/>
  <c r="BI627" i="2"/>
  <c r="BH627" i="2"/>
  <c r="BG627" i="2"/>
  <c r="BF627" i="2"/>
  <c r="T627" i="2"/>
  <c r="R627" i="2"/>
  <c r="P627" i="2"/>
  <c r="BI620" i="2"/>
  <c r="BH620" i="2"/>
  <c r="BG620" i="2"/>
  <c r="BF620" i="2"/>
  <c r="T620" i="2"/>
  <c r="R620" i="2"/>
  <c r="P620" i="2"/>
  <c r="BI616" i="2"/>
  <c r="BH616" i="2"/>
  <c r="BG616" i="2"/>
  <c r="BF616" i="2"/>
  <c r="T616" i="2"/>
  <c r="R616" i="2"/>
  <c r="P616" i="2"/>
  <c r="BI609" i="2"/>
  <c r="BH609" i="2"/>
  <c r="BG609" i="2"/>
  <c r="BF609" i="2"/>
  <c r="T609" i="2"/>
  <c r="R609" i="2"/>
  <c r="P609" i="2"/>
  <c r="BI605" i="2"/>
  <c r="BH605" i="2"/>
  <c r="BG605" i="2"/>
  <c r="BF605" i="2"/>
  <c r="T605" i="2"/>
  <c r="R605" i="2"/>
  <c r="P605" i="2"/>
  <c r="BI602" i="2"/>
  <c r="BH602" i="2"/>
  <c r="BG602" i="2"/>
  <c r="BF602" i="2"/>
  <c r="T602" i="2"/>
  <c r="R602" i="2"/>
  <c r="P602" i="2"/>
  <c r="BI595" i="2"/>
  <c r="BH595" i="2"/>
  <c r="BG595" i="2"/>
  <c r="BF595" i="2"/>
  <c r="T595" i="2"/>
  <c r="R595" i="2"/>
  <c r="P595" i="2"/>
  <c r="BI588" i="2"/>
  <c r="BH588" i="2"/>
  <c r="BG588" i="2"/>
  <c r="BF588" i="2"/>
  <c r="T588" i="2"/>
  <c r="R588" i="2"/>
  <c r="P588" i="2"/>
  <c r="BI585" i="2"/>
  <c r="BH585" i="2"/>
  <c r="BG585" i="2"/>
  <c r="BF585" i="2"/>
  <c r="T585" i="2"/>
  <c r="R585" i="2"/>
  <c r="P585" i="2"/>
  <c r="BI583" i="2"/>
  <c r="BH583" i="2"/>
  <c r="BG583" i="2"/>
  <c r="BF583" i="2"/>
  <c r="T583" i="2"/>
  <c r="R583" i="2"/>
  <c r="P583" i="2"/>
  <c r="BI581" i="2"/>
  <c r="BH581" i="2"/>
  <c r="BG581" i="2"/>
  <c r="BF581" i="2"/>
  <c r="T581" i="2"/>
  <c r="R581" i="2"/>
  <c r="P581" i="2"/>
  <c r="BI577" i="2"/>
  <c r="BH577" i="2"/>
  <c r="BG577" i="2"/>
  <c r="BF577" i="2"/>
  <c r="T577" i="2"/>
  <c r="R577" i="2"/>
  <c r="P577" i="2"/>
  <c r="BI575" i="2"/>
  <c r="BH575" i="2"/>
  <c r="BG575" i="2"/>
  <c r="BF575" i="2"/>
  <c r="T575" i="2"/>
  <c r="R575" i="2"/>
  <c r="P575" i="2"/>
  <c r="BI572" i="2"/>
  <c r="BH572" i="2"/>
  <c r="BG572" i="2"/>
  <c r="BF572" i="2"/>
  <c r="T572" i="2"/>
  <c r="R572" i="2"/>
  <c r="P572" i="2"/>
  <c r="BI568" i="2"/>
  <c r="BH568" i="2"/>
  <c r="BG568" i="2"/>
  <c r="BF568" i="2"/>
  <c r="T568" i="2"/>
  <c r="R568" i="2"/>
  <c r="P568" i="2"/>
  <c r="BI561" i="2"/>
  <c r="BH561" i="2"/>
  <c r="BG561" i="2"/>
  <c r="BF561" i="2"/>
  <c r="T561" i="2"/>
  <c r="R561" i="2"/>
  <c r="P561" i="2"/>
  <c r="BI557" i="2"/>
  <c r="BH557" i="2"/>
  <c r="BG557" i="2"/>
  <c r="BF557" i="2"/>
  <c r="T557" i="2"/>
  <c r="R557" i="2"/>
  <c r="P557" i="2"/>
  <c r="BI554" i="2"/>
  <c r="BH554" i="2"/>
  <c r="BG554" i="2"/>
  <c r="BF554" i="2"/>
  <c r="T554" i="2"/>
  <c r="R554" i="2"/>
  <c r="P554" i="2"/>
  <c r="BI551" i="2"/>
  <c r="BH551" i="2"/>
  <c r="BG551" i="2"/>
  <c r="BF551" i="2"/>
  <c r="T551" i="2"/>
  <c r="R551" i="2"/>
  <c r="P551" i="2"/>
  <c r="BI540" i="2"/>
  <c r="BH540" i="2"/>
  <c r="BG540" i="2"/>
  <c r="BF540" i="2"/>
  <c r="T540" i="2"/>
  <c r="R540" i="2"/>
  <c r="P540" i="2"/>
  <c r="BI538" i="2"/>
  <c r="BH538" i="2"/>
  <c r="BG538" i="2"/>
  <c r="BF538" i="2"/>
  <c r="T538" i="2"/>
  <c r="R538" i="2"/>
  <c r="P538" i="2"/>
  <c r="BI536" i="2"/>
  <c r="BH536" i="2"/>
  <c r="BG536" i="2"/>
  <c r="BF536" i="2"/>
  <c r="T536" i="2"/>
  <c r="R536" i="2"/>
  <c r="P536" i="2"/>
  <c r="BI534" i="2"/>
  <c r="BH534" i="2"/>
  <c r="BG534" i="2"/>
  <c r="BF534" i="2"/>
  <c r="T534" i="2"/>
  <c r="R534" i="2"/>
  <c r="P534" i="2"/>
  <c r="BI530" i="2"/>
  <c r="BH530" i="2"/>
  <c r="BG530" i="2"/>
  <c r="BF530" i="2"/>
  <c r="T530" i="2"/>
  <c r="R530" i="2"/>
  <c r="P530" i="2"/>
  <c r="BI525" i="2"/>
  <c r="BH525" i="2"/>
  <c r="BG525" i="2"/>
  <c r="BF525" i="2"/>
  <c r="T525" i="2"/>
  <c r="R525" i="2"/>
  <c r="P525" i="2"/>
  <c r="BI521" i="2"/>
  <c r="BH521" i="2"/>
  <c r="BG521" i="2"/>
  <c r="BF521" i="2"/>
  <c r="T521" i="2"/>
  <c r="R521" i="2"/>
  <c r="P521" i="2"/>
  <c r="BI519" i="2"/>
  <c r="BH519" i="2"/>
  <c r="BG519" i="2"/>
  <c r="BF519" i="2"/>
  <c r="T519" i="2"/>
  <c r="R519" i="2"/>
  <c r="P519" i="2"/>
  <c r="BI517" i="2"/>
  <c r="BH517" i="2"/>
  <c r="BG517" i="2"/>
  <c r="BF517" i="2"/>
  <c r="T517" i="2"/>
  <c r="R517" i="2"/>
  <c r="P517" i="2"/>
  <c r="BI515" i="2"/>
  <c r="BH515" i="2"/>
  <c r="BG515" i="2"/>
  <c r="BF515" i="2"/>
  <c r="T515" i="2"/>
  <c r="R515" i="2"/>
  <c r="P515" i="2"/>
  <c r="BI512" i="2"/>
  <c r="BH512" i="2"/>
  <c r="BG512" i="2"/>
  <c r="BF512" i="2"/>
  <c r="T512" i="2"/>
  <c r="R512" i="2"/>
  <c r="P512" i="2"/>
  <c r="BI510" i="2"/>
  <c r="BH510" i="2"/>
  <c r="BG510" i="2"/>
  <c r="BF510" i="2"/>
  <c r="T510" i="2"/>
  <c r="R510" i="2"/>
  <c r="P510" i="2"/>
  <c r="BI498" i="2"/>
  <c r="BH498" i="2"/>
  <c r="BG498" i="2"/>
  <c r="BF498" i="2"/>
  <c r="T498" i="2"/>
  <c r="R498" i="2"/>
  <c r="P498" i="2"/>
  <c r="BI496" i="2"/>
  <c r="BH496" i="2"/>
  <c r="BG496" i="2"/>
  <c r="BF496" i="2"/>
  <c r="T496" i="2"/>
  <c r="R496" i="2"/>
  <c r="P496" i="2"/>
  <c r="BI494" i="2"/>
  <c r="BH494" i="2"/>
  <c r="BG494" i="2"/>
  <c r="BF494" i="2"/>
  <c r="T494" i="2"/>
  <c r="R494" i="2"/>
  <c r="P494" i="2"/>
  <c r="BI492" i="2"/>
  <c r="BH492" i="2"/>
  <c r="BG492" i="2"/>
  <c r="BF492" i="2"/>
  <c r="T492" i="2"/>
  <c r="R492" i="2"/>
  <c r="P492" i="2"/>
  <c r="BI490" i="2"/>
  <c r="BH490" i="2"/>
  <c r="BG490" i="2"/>
  <c r="BF490" i="2"/>
  <c r="T490" i="2"/>
  <c r="R490" i="2"/>
  <c r="P490" i="2"/>
  <c r="BI487" i="2"/>
  <c r="BH487" i="2"/>
  <c r="BG487" i="2"/>
  <c r="BF487" i="2"/>
  <c r="T487" i="2"/>
  <c r="R487" i="2"/>
  <c r="P487" i="2"/>
  <c r="BI485" i="2"/>
  <c r="BH485" i="2"/>
  <c r="BG485" i="2"/>
  <c r="BF485" i="2"/>
  <c r="T485" i="2"/>
  <c r="R485" i="2"/>
  <c r="P485" i="2"/>
  <c r="BI483" i="2"/>
  <c r="BH483" i="2"/>
  <c r="BG483" i="2"/>
  <c r="BF483" i="2"/>
  <c r="T483" i="2"/>
  <c r="R483" i="2"/>
  <c r="P483" i="2"/>
  <c r="BI481" i="2"/>
  <c r="BH481" i="2"/>
  <c r="BG481" i="2"/>
  <c r="BF481" i="2"/>
  <c r="T481" i="2"/>
  <c r="R481" i="2"/>
  <c r="P481" i="2"/>
  <c r="BI477" i="2"/>
  <c r="BH477" i="2"/>
  <c r="BG477" i="2"/>
  <c r="BF477" i="2"/>
  <c r="T477" i="2"/>
  <c r="R477" i="2"/>
  <c r="P477" i="2"/>
  <c r="BI473" i="2"/>
  <c r="BH473" i="2"/>
  <c r="BG473" i="2"/>
  <c r="BF473" i="2"/>
  <c r="T473" i="2"/>
  <c r="R473" i="2"/>
  <c r="P473" i="2"/>
  <c r="BI469" i="2"/>
  <c r="BH469" i="2"/>
  <c r="BG469" i="2"/>
  <c r="BF469" i="2"/>
  <c r="T469" i="2"/>
  <c r="R469" i="2"/>
  <c r="P469" i="2"/>
  <c r="BI467" i="2"/>
  <c r="BH467" i="2"/>
  <c r="BG467" i="2"/>
  <c r="BF467" i="2"/>
  <c r="T467" i="2"/>
  <c r="R467" i="2"/>
  <c r="P467" i="2"/>
  <c r="BI465" i="2"/>
  <c r="BH465" i="2"/>
  <c r="BG465" i="2"/>
  <c r="BF465" i="2"/>
  <c r="T465" i="2"/>
  <c r="R465" i="2"/>
  <c r="P465" i="2"/>
  <c r="BI462" i="2"/>
  <c r="BH462" i="2"/>
  <c r="BG462" i="2"/>
  <c r="BF462" i="2"/>
  <c r="T462" i="2"/>
  <c r="R462" i="2"/>
  <c r="P462" i="2"/>
  <c r="BI457" i="2"/>
  <c r="BH457" i="2"/>
  <c r="BG457" i="2"/>
  <c r="BF457" i="2"/>
  <c r="T457" i="2"/>
  <c r="R457" i="2"/>
  <c r="P457" i="2"/>
  <c r="BI452" i="2"/>
  <c r="BH452" i="2"/>
  <c r="BG452" i="2"/>
  <c r="BF452" i="2"/>
  <c r="T452" i="2"/>
  <c r="R452" i="2"/>
  <c r="P452" i="2"/>
  <c r="BI447" i="2"/>
  <c r="BH447" i="2"/>
  <c r="BG447" i="2"/>
  <c r="BF447" i="2"/>
  <c r="T447" i="2"/>
  <c r="R447" i="2"/>
  <c r="P447" i="2"/>
  <c r="BI415" i="2"/>
  <c r="BH415" i="2"/>
  <c r="BG415" i="2"/>
  <c r="BF415" i="2"/>
  <c r="T415" i="2"/>
  <c r="R415" i="2"/>
  <c r="P415" i="2"/>
  <c r="BI411" i="2"/>
  <c r="BH411" i="2"/>
  <c r="BG411" i="2"/>
  <c r="BF411" i="2"/>
  <c r="T411" i="2"/>
  <c r="R411" i="2"/>
  <c r="P411" i="2"/>
  <c r="BI409" i="2"/>
  <c r="BH409" i="2"/>
  <c r="BG409" i="2"/>
  <c r="BF409" i="2"/>
  <c r="T409" i="2"/>
  <c r="R409" i="2"/>
  <c r="P409" i="2"/>
  <c r="BI407" i="2"/>
  <c r="BH407" i="2"/>
  <c r="BG407" i="2"/>
  <c r="BF407" i="2"/>
  <c r="T407" i="2"/>
  <c r="R407" i="2"/>
  <c r="P407" i="2"/>
  <c r="BI405" i="2"/>
  <c r="BH405" i="2"/>
  <c r="BG405" i="2"/>
  <c r="BF405" i="2"/>
  <c r="T405" i="2"/>
  <c r="R405" i="2"/>
  <c r="P405" i="2"/>
  <c r="BI403" i="2"/>
  <c r="BH403" i="2"/>
  <c r="BG403" i="2"/>
  <c r="BF403" i="2"/>
  <c r="T403" i="2"/>
  <c r="R403" i="2"/>
  <c r="P403" i="2"/>
  <c r="BI401" i="2"/>
  <c r="BH401" i="2"/>
  <c r="BG401" i="2"/>
  <c r="BF401" i="2"/>
  <c r="T401" i="2"/>
  <c r="R401" i="2"/>
  <c r="P401" i="2"/>
  <c r="BI391" i="2"/>
  <c r="BH391" i="2"/>
  <c r="BG391" i="2"/>
  <c r="BF391" i="2"/>
  <c r="T391" i="2"/>
  <c r="R391" i="2"/>
  <c r="P391" i="2"/>
  <c r="BI389" i="2"/>
  <c r="BH389" i="2"/>
  <c r="BG389" i="2"/>
  <c r="BF389" i="2"/>
  <c r="T389" i="2"/>
  <c r="R389" i="2"/>
  <c r="P389" i="2"/>
  <c r="BI385" i="2"/>
  <c r="BH385" i="2"/>
  <c r="BG385" i="2"/>
  <c r="BF385" i="2"/>
  <c r="T385" i="2"/>
  <c r="R385" i="2"/>
  <c r="P385" i="2"/>
  <c r="BI381" i="2"/>
  <c r="BH381" i="2"/>
  <c r="BG381" i="2"/>
  <c r="BF381" i="2"/>
  <c r="T381" i="2"/>
  <c r="R381" i="2"/>
  <c r="P381" i="2"/>
  <c r="BI379" i="2"/>
  <c r="BH379" i="2"/>
  <c r="BG379" i="2"/>
  <c r="BF379" i="2"/>
  <c r="T379" i="2"/>
  <c r="R379" i="2"/>
  <c r="P379" i="2"/>
  <c r="BI366" i="2"/>
  <c r="BH366" i="2"/>
  <c r="BG366" i="2"/>
  <c r="BF366" i="2"/>
  <c r="T366" i="2"/>
  <c r="R366" i="2"/>
  <c r="P366" i="2"/>
  <c r="BI362" i="2"/>
  <c r="BH362" i="2"/>
  <c r="BG362" i="2"/>
  <c r="BF362" i="2"/>
  <c r="T362" i="2"/>
  <c r="R362" i="2"/>
  <c r="P362" i="2"/>
  <c r="BI360" i="2"/>
  <c r="BH360" i="2"/>
  <c r="BG360" i="2"/>
  <c r="BF360" i="2"/>
  <c r="T360" i="2"/>
  <c r="R360" i="2"/>
  <c r="P360" i="2"/>
  <c r="BI311" i="2"/>
  <c r="BH311" i="2"/>
  <c r="BG311" i="2"/>
  <c r="BF311" i="2"/>
  <c r="T311" i="2"/>
  <c r="R311" i="2"/>
  <c r="P311" i="2"/>
  <c r="BI309" i="2"/>
  <c r="BH309" i="2"/>
  <c r="BG309" i="2"/>
  <c r="BF309" i="2"/>
  <c r="T309" i="2"/>
  <c r="R309" i="2"/>
  <c r="P309" i="2"/>
  <c r="BI305" i="2"/>
  <c r="BH305" i="2"/>
  <c r="BG305" i="2"/>
  <c r="BF305" i="2"/>
  <c r="T305" i="2"/>
  <c r="R305" i="2"/>
  <c r="P305" i="2"/>
  <c r="BI303" i="2"/>
  <c r="BH303" i="2"/>
  <c r="BG303" i="2"/>
  <c r="BF303" i="2"/>
  <c r="T303" i="2"/>
  <c r="R303" i="2"/>
  <c r="P303" i="2"/>
  <c r="BI301" i="2"/>
  <c r="BH301" i="2"/>
  <c r="BG301" i="2"/>
  <c r="BF301" i="2"/>
  <c r="T301" i="2"/>
  <c r="R301" i="2"/>
  <c r="P301" i="2"/>
  <c r="BI299" i="2"/>
  <c r="BH299" i="2"/>
  <c r="BG299" i="2"/>
  <c r="BF299" i="2"/>
  <c r="T299" i="2"/>
  <c r="R299" i="2"/>
  <c r="P299" i="2"/>
  <c r="BI295" i="2"/>
  <c r="BH295" i="2"/>
  <c r="BG295" i="2"/>
  <c r="BF295" i="2"/>
  <c r="T295" i="2"/>
  <c r="R295" i="2"/>
  <c r="P295" i="2"/>
  <c r="BI293" i="2"/>
  <c r="BH293" i="2"/>
  <c r="BG293" i="2"/>
  <c r="BF293" i="2"/>
  <c r="T293" i="2"/>
  <c r="R293" i="2"/>
  <c r="P293" i="2"/>
  <c r="BI288" i="2"/>
  <c r="BH288" i="2"/>
  <c r="BG288" i="2"/>
  <c r="BF288" i="2"/>
  <c r="T288" i="2"/>
  <c r="R288" i="2"/>
  <c r="P288" i="2"/>
  <c r="BI286" i="2"/>
  <c r="BH286" i="2"/>
  <c r="BG286" i="2"/>
  <c r="BF286" i="2"/>
  <c r="T286" i="2"/>
  <c r="R286" i="2"/>
  <c r="P286" i="2"/>
  <c r="BI282" i="2"/>
  <c r="BH282" i="2"/>
  <c r="BG282" i="2"/>
  <c r="BF282" i="2"/>
  <c r="T282" i="2"/>
  <c r="R282" i="2"/>
  <c r="P282" i="2"/>
  <c r="BI279" i="2"/>
  <c r="BH279" i="2"/>
  <c r="BG279" i="2"/>
  <c r="BF279" i="2"/>
  <c r="T279" i="2"/>
  <c r="R279" i="2"/>
  <c r="P279" i="2"/>
  <c r="BI276" i="2"/>
  <c r="BH276" i="2"/>
  <c r="BG276" i="2"/>
  <c r="BF276" i="2"/>
  <c r="T276" i="2"/>
  <c r="R276" i="2"/>
  <c r="P276" i="2"/>
  <c r="BI275" i="2"/>
  <c r="BH275" i="2"/>
  <c r="BG275" i="2"/>
  <c r="BF275" i="2"/>
  <c r="T275" i="2"/>
  <c r="R275" i="2"/>
  <c r="P275" i="2"/>
  <c r="BI264" i="2"/>
  <c r="BH264" i="2"/>
  <c r="BG264" i="2"/>
  <c r="BF264" i="2"/>
  <c r="T264" i="2"/>
  <c r="R264" i="2"/>
  <c r="P264"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1" i="2"/>
  <c r="BH241" i="2"/>
  <c r="BG241" i="2"/>
  <c r="BF241" i="2"/>
  <c r="T241" i="2"/>
  <c r="R241" i="2"/>
  <c r="P241" i="2"/>
  <c r="BI231" i="2"/>
  <c r="BH231" i="2"/>
  <c r="BG231" i="2"/>
  <c r="BF231" i="2"/>
  <c r="T231" i="2"/>
  <c r="R231" i="2"/>
  <c r="P231" i="2"/>
  <c r="BI228" i="2"/>
  <c r="BH228" i="2"/>
  <c r="BG228" i="2"/>
  <c r="BF228" i="2"/>
  <c r="T228" i="2"/>
  <c r="R228" i="2"/>
  <c r="P228" i="2"/>
  <c r="BI227" i="2"/>
  <c r="BH227" i="2"/>
  <c r="BG227" i="2"/>
  <c r="BF227" i="2"/>
  <c r="T227" i="2"/>
  <c r="R227" i="2"/>
  <c r="P227" i="2"/>
  <c r="BI225" i="2"/>
  <c r="BH225" i="2"/>
  <c r="BG225" i="2"/>
  <c r="BF225" i="2"/>
  <c r="T225" i="2"/>
  <c r="R225" i="2"/>
  <c r="P225" i="2"/>
  <c r="BI223" i="2"/>
  <c r="BH223" i="2"/>
  <c r="BG223" i="2"/>
  <c r="BF223" i="2"/>
  <c r="T223" i="2"/>
  <c r="R223" i="2"/>
  <c r="P223" i="2"/>
  <c r="BI219" i="2"/>
  <c r="BH219" i="2"/>
  <c r="BG219" i="2"/>
  <c r="BF219" i="2"/>
  <c r="T219" i="2"/>
  <c r="R219" i="2"/>
  <c r="P219" i="2"/>
  <c r="BI215" i="2"/>
  <c r="BH215" i="2"/>
  <c r="BG215" i="2"/>
  <c r="BF215" i="2"/>
  <c r="T215" i="2"/>
  <c r="R215" i="2"/>
  <c r="P215" i="2"/>
  <c r="BI213" i="2"/>
  <c r="BH213" i="2"/>
  <c r="BG213" i="2"/>
  <c r="BF213" i="2"/>
  <c r="T213" i="2"/>
  <c r="R213" i="2"/>
  <c r="P213" i="2"/>
  <c r="BI211" i="2"/>
  <c r="BH211" i="2"/>
  <c r="BG211" i="2"/>
  <c r="BF211" i="2"/>
  <c r="T211" i="2"/>
  <c r="R211" i="2"/>
  <c r="P211" i="2"/>
  <c r="BI209" i="2"/>
  <c r="BH209" i="2"/>
  <c r="BG209" i="2"/>
  <c r="BF209" i="2"/>
  <c r="T209" i="2"/>
  <c r="R209" i="2"/>
  <c r="P209" i="2"/>
  <c r="BI207" i="2"/>
  <c r="BH207" i="2"/>
  <c r="BG207" i="2"/>
  <c r="BF207" i="2"/>
  <c r="T207" i="2"/>
  <c r="R207" i="2"/>
  <c r="P207" i="2"/>
  <c r="BI206" i="2"/>
  <c r="BH206" i="2"/>
  <c r="BG206" i="2"/>
  <c r="BF206" i="2"/>
  <c r="T206" i="2"/>
  <c r="R206" i="2"/>
  <c r="P206" i="2"/>
  <c r="BI202" i="2"/>
  <c r="BH202" i="2"/>
  <c r="BG202" i="2"/>
  <c r="BF202" i="2"/>
  <c r="T202" i="2"/>
  <c r="R202" i="2"/>
  <c r="P202" i="2"/>
  <c r="BI198" i="2"/>
  <c r="BH198" i="2"/>
  <c r="BG198" i="2"/>
  <c r="BF198" i="2"/>
  <c r="T198" i="2"/>
  <c r="R198" i="2"/>
  <c r="P198" i="2"/>
  <c r="BI194" i="2"/>
  <c r="BH194" i="2"/>
  <c r="BG194" i="2"/>
  <c r="BF194" i="2"/>
  <c r="T194" i="2"/>
  <c r="R194" i="2"/>
  <c r="P194" i="2"/>
  <c r="BI191" i="2"/>
  <c r="BH191" i="2"/>
  <c r="BG191" i="2"/>
  <c r="BF191" i="2"/>
  <c r="T191" i="2"/>
  <c r="R191" i="2"/>
  <c r="P191" i="2"/>
  <c r="BI185" i="2"/>
  <c r="BH185" i="2"/>
  <c r="BG185" i="2"/>
  <c r="BF185" i="2"/>
  <c r="T185" i="2"/>
  <c r="R185" i="2"/>
  <c r="P185" i="2"/>
  <c r="BI179" i="2"/>
  <c r="BH179" i="2"/>
  <c r="BG179" i="2"/>
  <c r="BF179" i="2"/>
  <c r="T179" i="2"/>
  <c r="R179" i="2"/>
  <c r="P179" i="2"/>
  <c r="BI173" i="2"/>
  <c r="BH173" i="2"/>
  <c r="BG173" i="2"/>
  <c r="BF173" i="2"/>
  <c r="T173" i="2"/>
  <c r="R173" i="2"/>
  <c r="P173" i="2"/>
  <c r="BI168" i="2"/>
  <c r="BH168" i="2"/>
  <c r="BG168" i="2"/>
  <c r="BF168" i="2"/>
  <c r="T168" i="2"/>
  <c r="T167" i="2" s="1"/>
  <c r="R168" i="2"/>
  <c r="R167" i="2" s="1"/>
  <c r="P168" i="2"/>
  <c r="P167" i="2" s="1"/>
  <c r="BI164" i="2"/>
  <c r="BH164" i="2"/>
  <c r="BG164" i="2"/>
  <c r="BF164" i="2"/>
  <c r="T164" i="2"/>
  <c r="R164" i="2"/>
  <c r="P164" i="2"/>
  <c r="BI160" i="2"/>
  <c r="BH160" i="2"/>
  <c r="BG160" i="2"/>
  <c r="BF160" i="2"/>
  <c r="T160" i="2"/>
  <c r="R160" i="2"/>
  <c r="P160" i="2"/>
  <c r="BI157" i="2"/>
  <c r="BH157" i="2"/>
  <c r="BG157" i="2"/>
  <c r="BF157" i="2"/>
  <c r="T157" i="2"/>
  <c r="R157" i="2"/>
  <c r="P157" i="2"/>
  <c r="BI152" i="2"/>
  <c r="BH152" i="2"/>
  <c r="BG152" i="2"/>
  <c r="BF152" i="2"/>
  <c r="T152" i="2"/>
  <c r="R152" i="2"/>
  <c r="P152" i="2"/>
  <c r="BI148" i="2"/>
  <c r="BH148" i="2"/>
  <c r="BG148" i="2"/>
  <c r="BF148" i="2"/>
  <c r="T148" i="2"/>
  <c r="R148" i="2"/>
  <c r="P148" i="2"/>
  <c r="BI144" i="2"/>
  <c r="BH144" i="2"/>
  <c r="BG144" i="2"/>
  <c r="BF144" i="2"/>
  <c r="T144" i="2"/>
  <c r="R144" i="2"/>
  <c r="P144" i="2"/>
  <c r="J138" i="2"/>
  <c r="J137" i="2"/>
  <c r="F137" i="2"/>
  <c r="F135" i="2"/>
  <c r="E133" i="2"/>
  <c r="J92" i="2"/>
  <c r="J91" i="2"/>
  <c r="F91" i="2"/>
  <c r="F89" i="2"/>
  <c r="E87" i="2"/>
  <c r="J18" i="2"/>
  <c r="F138" i="2"/>
  <c r="J17" i="2"/>
  <c r="J12" i="2"/>
  <c r="J89" i="2" s="1"/>
  <c r="E7" i="2"/>
  <c r="E131" i="2" s="1"/>
  <c r="L90" i="1"/>
  <c r="AM90" i="1"/>
  <c r="AM89" i="1"/>
  <c r="L89" i="1"/>
  <c r="AM87" i="1"/>
  <c r="L87" i="1"/>
  <c r="L85" i="1"/>
  <c r="L84" i="1"/>
  <c r="J1181" i="2"/>
  <c r="J1141" i="2"/>
  <c r="J1119" i="2"/>
  <c r="BK1094" i="2"/>
  <c r="BK1076" i="2"/>
  <c r="J1055" i="2"/>
  <c r="BK1035" i="2"/>
  <c r="BK1002" i="2"/>
  <c r="J985" i="2"/>
  <c r="J963" i="2"/>
  <c r="BK945" i="2"/>
  <c r="J932" i="2"/>
  <c r="J916" i="2"/>
  <c r="BK896" i="2"/>
  <c r="BK867" i="2"/>
  <c r="J843" i="2"/>
  <c r="J834" i="2"/>
  <c r="BK824" i="2"/>
  <c r="J786" i="2"/>
  <c r="J770" i="2"/>
  <c r="BK747" i="2"/>
  <c r="BK731" i="2"/>
  <c r="BK697" i="2"/>
  <c r="BK689" i="2"/>
  <c r="J672" i="2"/>
  <c r="BK665" i="2"/>
  <c r="BK638" i="2"/>
  <c r="J583" i="2"/>
  <c r="BK538" i="2"/>
  <c r="J498" i="2"/>
  <c r="J490" i="2"/>
  <c r="J473" i="2"/>
  <c r="BK452" i="2"/>
  <c r="BK405" i="2"/>
  <c r="J385" i="2"/>
  <c r="BK311" i="2"/>
  <c r="BK295" i="2"/>
  <c r="J264" i="2"/>
  <c r="J215" i="2"/>
  <c r="J206" i="2"/>
  <c r="BK191" i="2"/>
  <c r="J144" i="2"/>
  <c r="BK1158" i="2"/>
  <c r="J282" i="2"/>
  <c r="J245" i="2"/>
  <c r="BK213" i="2"/>
  <c r="J179" i="2"/>
  <c r="J1178" i="2"/>
  <c r="J1156" i="2"/>
  <c r="BK1141" i="2"/>
  <c r="J1115" i="2"/>
  <c r="J1094" i="2"/>
  <c r="BK1084" i="2"/>
  <c r="BK1055" i="2"/>
  <c r="J1036" i="2"/>
  <c r="BK1018" i="2"/>
  <c r="J1000" i="2"/>
  <c r="BK961" i="2"/>
  <c r="J947" i="2"/>
  <c r="BK932" i="2"/>
  <c r="J924" i="2"/>
  <c r="J914" i="2"/>
  <c r="J902" i="2"/>
  <c r="BK876" i="2"/>
  <c r="BK802" i="2"/>
  <c r="BK762" i="2"/>
  <c r="BK740" i="2"/>
  <c r="J715" i="2"/>
  <c r="BK672" i="2"/>
  <c r="J638" i="2"/>
  <c r="BK605" i="2"/>
  <c r="J581" i="2"/>
  <c r="J536" i="2"/>
  <c r="J512" i="2"/>
  <c r="BK477" i="2"/>
  <c r="J407" i="2"/>
  <c r="BK366" i="2"/>
  <c r="J299" i="2"/>
  <c r="J275" i="2"/>
  <c r="BK245" i="2"/>
  <c r="BK215" i="2"/>
  <c r="J164" i="2"/>
  <c r="BK1191" i="2"/>
  <c r="J1143" i="2"/>
  <c r="BK1113" i="2"/>
  <c r="J1098" i="2"/>
  <c r="J1082" i="2"/>
  <c r="J1067" i="2"/>
  <c r="BK1048" i="2"/>
  <c r="J1010" i="2"/>
  <c r="J977" i="2"/>
  <c r="BK967" i="2"/>
  <c r="J945" i="2"/>
  <c r="J908" i="2"/>
  <c r="J876" i="2"/>
  <c r="BK863" i="2"/>
  <c r="J840" i="2"/>
  <c r="J826" i="2"/>
  <c r="J805" i="2"/>
  <c r="BK782" i="2"/>
  <c r="J762" i="2"/>
  <c r="BK705" i="2"/>
  <c r="J692" i="2"/>
  <c r="BK686" i="2"/>
  <c r="BK669" i="2"/>
  <c r="J635" i="2"/>
  <c r="J585" i="2"/>
  <c r="J568" i="2"/>
  <c r="J540" i="2"/>
  <c r="J534" i="2"/>
  <c r="J517" i="2"/>
  <c r="J496" i="2"/>
  <c r="J483" i="2"/>
  <c r="J467" i="2"/>
  <c r="BK415" i="2"/>
  <c r="J362" i="2"/>
  <c r="BK293" i="2"/>
  <c r="J228" i="2"/>
  <c r="BK194" i="2"/>
  <c r="BK157" i="2"/>
  <c r="J272" i="3"/>
  <c r="BK264" i="3"/>
  <c r="BK257" i="3"/>
  <c r="J248" i="3"/>
  <c r="BK235" i="3"/>
  <c r="J229" i="3"/>
  <c r="J221" i="3"/>
  <c r="J217" i="3"/>
  <c r="BK197" i="3"/>
  <c r="J192" i="3"/>
  <c r="BK182" i="3"/>
  <c r="J169" i="3"/>
  <c r="BK162" i="3"/>
  <c r="BK154" i="3"/>
  <c r="BK145" i="3"/>
  <c r="J266" i="3"/>
  <c r="BK261" i="3"/>
  <c r="J254" i="3"/>
  <c r="J245" i="3"/>
  <c r="BK234" i="3"/>
  <c r="J223" i="3"/>
  <c r="BK211" i="3"/>
  <c r="BK191" i="3"/>
  <c r="BK185" i="3"/>
  <c r="J176" i="3"/>
  <c r="BK272" i="3"/>
  <c r="BK262" i="3"/>
  <c r="J258" i="3"/>
  <c r="BK254" i="3"/>
  <c r="BK248" i="3"/>
  <c r="BK244" i="3"/>
  <c r="BK241" i="3"/>
  <c r="BK228" i="3"/>
  <c r="BK224" i="3"/>
  <c r="J220" i="3"/>
  <c r="BK214" i="3"/>
  <c r="BK209" i="3"/>
  <c r="BK204" i="3"/>
  <c r="J199" i="3"/>
  <c r="BK192" i="3"/>
  <c r="BK188" i="3"/>
  <c r="BK180" i="3"/>
  <c r="BK174" i="3"/>
  <c r="J162" i="3"/>
  <c r="J155" i="3"/>
  <c r="BK148" i="3"/>
  <c r="J143" i="3"/>
  <c r="J250" i="3"/>
  <c r="BK242" i="3"/>
  <c r="J237" i="3"/>
  <c r="J225" i="3"/>
  <c r="BK216" i="3"/>
  <c r="J204" i="3"/>
  <c r="J193" i="3"/>
  <c r="BK186" i="3"/>
  <c r="BK179" i="3"/>
  <c r="BK176" i="3"/>
  <c r="J168" i="3"/>
  <c r="BK160" i="3"/>
  <c r="J157" i="3"/>
  <c r="BK147" i="3"/>
  <c r="BK179" i="4"/>
  <c r="BK175" i="4"/>
  <c r="BK170" i="4"/>
  <c r="BK161" i="4"/>
  <c r="J160" i="4"/>
  <c r="BK153" i="4"/>
  <c r="J150" i="4"/>
  <c r="BK145" i="4"/>
  <c r="BK140" i="4"/>
  <c r="BK136" i="4"/>
  <c r="J131" i="4"/>
  <c r="BK125" i="4"/>
  <c r="J177" i="4"/>
  <c r="J173" i="4"/>
  <c r="J170" i="4"/>
  <c r="BK166" i="4"/>
  <c r="J156" i="4"/>
  <c r="J151" i="4"/>
  <c r="BK147" i="4"/>
  <c r="J141" i="4"/>
  <c r="BK181" i="4"/>
  <c r="J169" i="4"/>
  <c r="BK158" i="4"/>
  <c r="BK146" i="4"/>
  <c r="J136" i="4"/>
  <c r="BK129" i="4"/>
  <c r="BK182" i="4"/>
  <c r="BK174" i="4"/>
  <c r="BK168" i="4"/>
  <c r="J158" i="4"/>
  <c r="J155" i="4"/>
  <c r="J148" i="4"/>
  <c r="BK144" i="4"/>
  <c r="J140" i="4"/>
  <c r="BK132" i="4"/>
  <c r="J129" i="4"/>
  <c r="BK168" i="5"/>
  <c r="BK163" i="5"/>
  <c r="J152" i="5"/>
  <c r="J147" i="5"/>
  <c r="J144" i="5"/>
  <c r="J134" i="5"/>
  <c r="BK128" i="5"/>
  <c r="BK164" i="5"/>
  <c r="J161" i="5"/>
  <c r="J158" i="5"/>
  <c r="J155" i="5"/>
  <c r="BK142" i="5"/>
  <c r="BK133" i="5"/>
  <c r="BK129" i="5"/>
  <c r="J157" i="5"/>
  <c r="BK151" i="5"/>
  <c r="BK145" i="5"/>
  <c r="J143" i="5"/>
  <c r="J137" i="5"/>
  <c r="BK134" i="5"/>
  <c r="BK130" i="5"/>
  <c r="J169" i="5"/>
  <c r="J164" i="5"/>
  <c r="BK158" i="5"/>
  <c r="J153" i="5"/>
  <c r="BK140" i="5"/>
  <c r="J129" i="5"/>
  <c r="BK161" i="6"/>
  <c r="BK156" i="6"/>
  <c r="BK147" i="6"/>
  <c r="BK140" i="6"/>
  <c r="BK129" i="6"/>
  <c r="BK171" i="6"/>
  <c r="BK169" i="6"/>
  <c r="BK166" i="6"/>
  <c r="BK163" i="6"/>
  <c r="BK159" i="6"/>
  <c r="J154" i="6"/>
  <c r="J145" i="6"/>
  <c r="BK139" i="6"/>
  <c r="BK132" i="6"/>
  <c r="BK170" i="6"/>
  <c r="J166" i="6"/>
  <c r="BK160" i="6"/>
  <c r="J157" i="6"/>
  <c r="J149" i="6"/>
  <c r="J138" i="6"/>
  <c r="BK133" i="6"/>
  <c r="J129" i="6"/>
  <c r="J169" i="6"/>
  <c r="BK154" i="6"/>
  <c r="J151" i="6"/>
  <c r="BK141" i="6"/>
  <c r="J136" i="6"/>
  <c r="J133" i="6"/>
  <c r="BK133" i="7"/>
  <c r="J137" i="7"/>
  <c r="J131" i="7"/>
  <c r="J143" i="7"/>
  <c r="BK131" i="7"/>
  <c r="J129" i="7"/>
  <c r="J133" i="7"/>
  <c r="J1176" i="2"/>
  <c r="BK1146" i="2"/>
  <c r="BK1131" i="2"/>
  <c r="BK1096" i="2"/>
  <c r="BK1078" i="2"/>
  <c r="J1057" i="2"/>
  <c r="J1031" i="2"/>
  <c r="J1004" i="2"/>
  <c r="BK977" i="2"/>
  <c r="BK965" i="2"/>
  <c r="J949" i="2"/>
  <c r="BK938" i="2"/>
  <c r="BK926" i="2"/>
  <c r="BK902" i="2"/>
  <c r="J873" i="2"/>
  <c r="BK849" i="2"/>
  <c r="BK838" i="2"/>
  <c r="BK828" i="2"/>
  <c r="BK797" i="2"/>
  <c r="BK774" i="2"/>
  <c r="BK755" i="2"/>
  <c r="BK743" i="2"/>
  <c r="BK729" i="2"/>
  <c r="BK692" i="2"/>
  <c r="J686" i="2"/>
  <c r="J667" i="2"/>
  <c r="BK655" i="2"/>
  <c r="BK616" i="2"/>
  <c r="BK581" i="2"/>
  <c r="J521" i="2"/>
  <c r="J494" i="2"/>
  <c r="BK483" i="2"/>
  <c r="J447" i="2"/>
  <c r="J409" i="2"/>
  <c r="BK389" i="2"/>
  <c r="BK360" i="2"/>
  <c r="BK305" i="2"/>
  <c r="J286" i="2"/>
  <c r="BK241" i="2"/>
  <c r="BK209" i="2"/>
  <c r="BK198" i="2"/>
  <c r="J185" i="2"/>
  <c r="AS94" i="1"/>
  <c r="J1090" i="2"/>
  <c r="J1080" i="2"/>
  <c r="BK1065" i="2"/>
  <c r="BK1053" i="2"/>
  <c r="BK1036" i="2"/>
  <c r="J991" i="2"/>
  <c r="J969" i="2"/>
  <c r="J959" i="2"/>
  <c r="BK951" i="2"/>
  <c r="J922" i="2"/>
  <c r="BK906" i="2"/>
  <c r="BK892" i="2"/>
  <c r="BK845" i="2"/>
  <c r="BK836" i="2"/>
  <c r="J818" i="2"/>
  <c r="J802" i="2"/>
  <c r="J788" i="2"/>
  <c r="J782" i="2"/>
  <c r="J755" i="2"/>
  <c r="BK749" i="2"/>
  <c r="J733" i="2"/>
  <c r="BK715" i="2"/>
  <c r="J703" i="2"/>
  <c r="J684" i="2"/>
  <c r="J665" i="2"/>
  <c r="J627" i="2"/>
  <c r="J602" i="2"/>
  <c r="BK572" i="2"/>
  <c r="BK561" i="2"/>
  <c r="J551" i="2"/>
  <c r="J515" i="2"/>
  <c r="J481" i="2"/>
  <c r="J452" i="2"/>
  <c r="J405" i="2"/>
  <c r="BK391" i="2"/>
  <c r="BK362" i="2"/>
  <c r="J295" i="2"/>
  <c r="J276" i="2"/>
  <c r="BK231" i="2"/>
  <c r="BK225" i="2"/>
  <c r="J198" i="2"/>
  <c r="BK164" i="2"/>
  <c r="J1158" i="2"/>
  <c r="J1150" i="2"/>
  <c r="J1131" i="2"/>
  <c r="BK1098" i="2"/>
  <c r="BK1086" i="2"/>
  <c r="J1043" i="2"/>
  <c r="J1035" i="2"/>
  <c r="J1015" i="2"/>
  <c r="J988" i="2"/>
  <c r="BK953" i="2"/>
  <c r="J938" i="2"/>
  <c r="J926" i="2"/>
  <c r="BK916" i="2"/>
  <c r="J900" i="2"/>
  <c r="J863" i="2"/>
  <c r="BK805" i="2"/>
  <c r="BK793" i="2"/>
  <c r="J749" i="2"/>
  <c r="J718" i="2"/>
  <c r="J694" i="2"/>
  <c r="BK657" i="2"/>
  <c r="BK627" i="2"/>
  <c r="BK602" i="2"/>
  <c r="BK577" i="2"/>
  <c r="BK525" i="2"/>
  <c r="BK481" i="2"/>
  <c r="BK462" i="2"/>
  <c r="J389" i="2"/>
  <c r="J303" i="2"/>
  <c r="J279" i="2"/>
  <c r="J251" i="2"/>
  <c r="BK227" i="2"/>
  <c r="BK211" i="2"/>
  <c r="J173" i="2"/>
  <c r="BK144" i="2"/>
  <c r="BK1135" i="2"/>
  <c r="BK1111" i="2"/>
  <c r="BK1100" i="2"/>
  <c r="J1092" i="2"/>
  <c r="BK1080" i="2"/>
  <c r="J1051" i="2"/>
  <c r="BK1041" i="2"/>
  <c r="J996" i="2"/>
  <c r="J974" i="2"/>
  <c r="BK959" i="2"/>
  <c r="J934" i="2"/>
  <c r="BK904" i="2"/>
  <c r="BK873" i="2"/>
  <c r="BK855" i="2"/>
  <c r="J838" i="2"/>
  <c r="BK818" i="2"/>
  <c r="J784" i="2"/>
  <c r="BK767" i="2"/>
  <c r="J729" i="2"/>
  <c r="J697" i="2"/>
  <c r="J691" i="2"/>
  <c r="BK684" i="2"/>
  <c r="J661" i="2"/>
  <c r="J595" i="2"/>
  <c r="BK583" i="2"/>
  <c r="J561" i="2"/>
  <c r="BK536" i="2"/>
  <c r="J519" i="2"/>
  <c r="J510" i="2"/>
  <c r="J492" i="2"/>
  <c r="BK469" i="2"/>
  <c r="J457" i="2"/>
  <c r="BK381" i="2"/>
  <c r="J305" i="2"/>
  <c r="BK279" i="2"/>
  <c r="J223" i="2"/>
  <c r="BK207" i="2"/>
  <c r="BK179" i="2"/>
  <c r="J152" i="2"/>
  <c r="BK268" i="3"/>
  <c r="J261" i="3"/>
  <c r="J252" i="3"/>
  <c r="J247" i="3"/>
  <c r="J232" i="3"/>
  <c r="BK227" i="3"/>
  <c r="BK220" i="3"/>
  <c r="J214" i="3"/>
  <c r="BK195" i="3"/>
  <c r="J186" i="3"/>
  <c r="J177" i="3"/>
  <c r="BK168" i="3"/>
  <c r="J161" i="3"/>
  <c r="J153" i="3"/>
  <c r="J271" i="3"/>
  <c r="J262" i="3"/>
  <c r="J257" i="3"/>
  <c r="BK252" i="3"/>
  <c r="J241" i="3"/>
  <c r="J235" i="3"/>
  <c r="BK225" i="3"/>
  <c r="BK212" i="3"/>
  <c r="BK200" i="3"/>
  <c r="J190" i="3"/>
  <c r="J183" i="3"/>
  <c r="BK175" i="3"/>
  <c r="BK1178" i="2"/>
  <c r="BK1143" i="2"/>
  <c r="J1137" i="2"/>
  <c r="J1100" i="2"/>
  <c r="BK1061" i="2"/>
  <c r="J1048" i="2"/>
  <c r="BK1027" i="2"/>
  <c r="BK1000" i="2"/>
  <c r="BK974" i="2"/>
  <c r="BK955" i="2"/>
  <c r="BK943" i="2"/>
  <c r="BK934" i="2"/>
  <c r="BK918" i="2"/>
  <c r="BK900" i="2"/>
  <c r="BK871" i="2"/>
  <c r="J845" i="2"/>
  <c r="J836" i="2"/>
  <c r="BK826" i="2"/>
  <c r="BK788" i="2"/>
  <c r="J772" i="2"/>
  <c r="J753" i="2"/>
  <c r="J740" i="2"/>
  <c r="BK691" i="2"/>
  <c r="BK685" i="2"/>
  <c r="BK671" i="2"/>
  <c r="BK661" i="2"/>
  <c r="J641" i="2"/>
  <c r="BK585" i="2"/>
  <c r="BK554" i="2"/>
  <c r="BK496" i="2"/>
  <c r="J487" i="2"/>
  <c r="J469" i="2"/>
  <c r="J415" i="2"/>
  <c r="J403" i="2"/>
  <c r="J381" i="2"/>
  <c r="BK301" i="2"/>
  <c r="BK288" i="2"/>
  <c r="J253" i="2"/>
  <c r="J213" i="2"/>
  <c r="BK202" i="2"/>
  <c r="BK168" i="2"/>
  <c r="BK1176" i="2"/>
  <c r="BK1154" i="2"/>
  <c r="BK1137" i="2"/>
  <c r="BK1119" i="2"/>
  <c r="J1084" i="2"/>
  <c r="J1076" i="2"/>
  <c r="J1061" i="2"/>
  <c r="BK1051" i="2"/>
  <c r="J1018" i="2"/>
  <c r="BK988" i="2"/>
  <c r="J961" i="2"/>
  <c r="J953" i="2"/>
  <c r="BK930" i="2"/>
  <c r="J918" i="2"/>
  <c r="BK890" i="2"/>
  <c r="J853" i="2"/>
  <c r="J812" i="2"/>
  <c r="BK772" i="2"/>
  <c r="BK751" i="2"/>
  <c r="BK736" i="2"/>
  <c r="BK718" i="2"/>
  <c r="J705" i="2"/>
  <c r="J685" i="2"/>
  <c r="J671" i="2"/>
  <c r="BK635" i="2"/>
  <c r="J605" i="2"/>
  <c r="BK575" i="2"/>
  <c r="BK534" i="2"/>
  <c r="BK510" i="2"/>
  <c r="BK457" i="2"/>
  <c r="BK407" i="2"/>
  <c r="BK401" i="2"/>
  <c r="J366" i="2"/>
  <c r="BK299" i="2"/>
  <c r="BK286" i="2"/>
  <c r="BK248" i="2"/>
  <c r="J241" i="2"/>
  <c r="J227" i="2"/>
  <c r="BK185" i="2"/>
  <c r="BK160" i="2"/>
  <c r="BK1156" i="2"/>
  <c r="J1154" i="2"/>
  <c r="J1139" i="2"/>
  <c r="J1113" i="2"/>
  <c r="BK1092" i="2"/>
  <c r="BK1057" i="2"/>
  <c r="J1040" i="2"/>
  <c r="BK1031" i="2"/>
  <c r="BK1010" i="2"/>
  <c r="J967" i="2"/>
  <c r="BK949" i="2"/>
  <c r="J930" i="2"/>
  <c r="BK922" i="2"/>
  <c r="J904" i="2"/>
  <c r="BK887" i="2"/>
  <c r="J824" i="2"/>
  <c r="BK814" i="2"/>
  <c r="J774" i="2"/>
  <c r="J743" i="2"/>
  <c r="BK733" i="2"/>
  <c r="BK688" i="2"/>
  <c r="BK653" i="2"/>
  <c r="J620" i="2"/>
  <c r="J588" i="2"/>
  <c r="BK540" i="2"/>
  <c r="BK521" i="2"/>
  <c r="BK467" i="2"/>
  <c r="J401" i="2"/>
  <c r="J360" i="2"/>
  <c r="BK282" i="2"/>
  <c r="BK253" i="2"/>
  <c r="BK223" i="2"/>
  <c r="J191" i="2"/>
  <c r="BK152" i="2"/>
  <c r="BK1181" i="2"/>
  <c r="BK1133" i="2"/>
  <c r="BK1107" i="2"/>
  <c r="J1096" i="2"/>
  <c r="J1053" i="2"/>
  <c r="BK1043" i="2"/>
  <c r="BK1004" i="2"/>
  <c r="J981" i="2"/>
  <c r="BK969" i="2"/>
  <c r="J957" i="2"/>
  <c r="BK914" i="2"/>
  <c r="J890" i="2"/>
  <c r="J871" i="2"/>
  <c r="J855" i="2"/>
  <c r="BK832" i="2"/>
  <c r="J822" i="2"/>
  <c r="J797" i="2"/>
  <c r="J764" i="2"/>
  <c r="BK726" i="2"/>
  <c r="BK694" i="2"/>
  <c r="J688" i="2"/>
  <c r="J674" i="2"/>
  <c r="J655" i="2"/>
  <c r="BK588" i="2"/>
  <c r="J572" i="2"/>
  <c r="BK551" i="2"/>
  <c r="J530" i="2"/>
  <c r="BK512" i="2"/>
  <c r="BK494" i="2"/>
  <c r="J485" i="2"/>
  <c r="BK465" i="2"/>
  <c r="J411" i="2"/>
  <c r="J311" i="2"/>
  <c r="J288" i="2"/>
  <c r="J225" i="2"/>
  <c r="J211" i="2"/>
  <c r="J168" i="2"/>
  <c r="J148" i="2"/>
  <c r="BK266" i="3"/>
  <c r="BK258" i="3"/>
  <c r="J251" i="3"/>
  <c r="J236" i="3"/>
  <c r="BK231" i="3"/>
  <c r="J226" i="3"/>
  <c r="J218" i="3"/>
  <c r="J209" i="3"/>
  <c r="BK193" i="3"/>
  <c r="J188" i="3"/>
  <c r="BK178" i="3"/>
  <c r="BK166" i="3"/>
  <c r="J159" i="3"/>
  <c r="BK149" i="3"/>
  <c r="BK269" i="3"/>
  <c r="J263" i="3"/>
  <c r="J260" i="3"/>
  <c r="BK255" i="3"/>
  <c r="J244" i="3"/>
  <c r="BK236" i="3"/>
  <c r="J230" i="3"/>
  <c r="BK210" i="3"/>
  <c r="J198" i="3"/>
  <c r="J184" i="3"/>
  <c r="J172" i="3"/>
  <c r="J165" i="3"/>
  <c r="J164" i="3"/>
  <c r="J158" i="3"/>
  <c r="BK155" i="3"/>
  <c r="J148" i="3"/>
  <c r="J145" i="3"/>
  <c r="J144" i="3"/>
  <c r="BK271" i="3"/>
  <c r="BK260" i="3"/>
  <c r="J255" i="3"/>
  <c r="BK250" i="3"/>
  <c r="BK245" i="3"/>
  <c r="J242" i="3"/>
  <c r="BK232" i="3"/>
  <c r="J227" i="3"/>
  <c r="BK221" i="3"/>
  <c r="J216" i="3"/>
  <c r="J211" i="3"/>
  <c r="BK206" i="3"/>
  <c r="J195" i="3"/>
  <c r="J191" i="3"/>
  <c r="J182" i="3"/>
  <c r="J171" i="3"/>
  <c r="BK161" i="3"/>
  <c r="J154" i="3"/>
  <c r="J149" i="3"/>
  <c r="BK144" i="3"/>
  <c r="J249" i="3"/>
  <c r="BK240" i="3"/>
  <c r="BK230" i="3"/>
  <c r="J224" i="3"/>
  <c r="J212" i="3"/>
  <c r="J206" i="3"/>
  <c r="BK199" i="3"/>
  <c r="BK187" i="3"/>
  <c r="BK184" i="3"/>
  <c r="BK177" i="3"/>
  <c r="J170" i="3"/>
  <c r="BK164" i="3"/>
  <c r="BK159" i="3"/>
  <c r="BK152" i="3"/>
  <c r="J146" i="3"/>
  <c r="J178" i="4"/>
  <c r="J174" i="4"/>
  <c r="J164" i="4"/>
  <c r="J161" i="4"/>
  <c r="BK159" i="4"/>
  <c r="J152" i="4"/>
  <c r="J146" i="4"/>
  <c r="J142" i="4"/>
  <c r="J137" i="4"/>
  <c r="J134" i="4"/>
  <c r="J126" i="4"/>
  <c r="J181" i="4"/>
  <c r="J175" i="4"/>
  <c r="BK169" i="4"/>
  <c r="BK163" i="4"/>
  <c r="J159" i="4"/>
  <c r="J154" i="4"/>
  <c r="BK148" i="4"/>
  <c r="BK142" i="4"/>
  <c r="J132" i="4"/>
  <c r="BK178" i="4"/>
  <c r="J165" i="4"/>
  <c r="J157" i="4"/>
  <c r="J139" i="4"/>
  <c r="J135" i="4"/>
  <c r="BK126" i="4"/>
  <c r="BK180" i="4"/>
  <c r="BK172" i="4"/>
  <c r="J166" i="4"/>
  <c r="BK157" i="4"/>
  <c r="J153" i="4"/>
  <c r="J147" i="4"/>
  <c r="J143" i="4"/>
  <c r="BK134" i="4"/>
  <c r="BK130" i="4"/>
  <c r="BK170" i="5"/>
  <c r="J167" i="5"/>
  <c r="J159" i="5"/>
  <c r="J151" i="5"/>
  <c r="BK146" i="5"/>
  <c r="J140" i="5"/>
  <c r="BK131" i="5"/>
  <c r="J127" i="5"/>
  <c r="J163" i="5"/>
  <c r="BK160" i="5"/>
  <c r="BK157" i="5"/>
  <c r="BK153" i="5"/>
  <c r="J141" i="5"/>
  <c r="BK132" i="5"/>
  <c r="J128" i="5"/>
  <c r="J154" i="5"/>
  <c r="J148" i="5"/>
  <c r="BK141" i="5"/>
  <c r="BK136" i="5"/>
  <c r="J133" i="5"/>
  <c r="J170" i="5"/>
  <c r="J166" i="5"/>
  <c r="BK161" i="5"/>
  <c r="BK155" i="5"/>
  <c r="J142" i="5"/>
  <c r="BK135" i="5"/>
  <c r="J167" i="6"/>
  <c r="J159" i="6"/>
  <c r="J152" i="6"/>
  <c r="BK145" i="6"/>
  <c r="J137" i="6"/>
  <c r="BK128" i="6"/>
  <c r="J171" i="6"/>
  <c r="J168" i="6"/>
  <c r="J164" i="6"/>
  <c r="J161" i="6"/>
  <c r="J156" i="6"/>
  <c r="J146" i="6"/>
  <c r="BK136" i="6"/>
  <c r="J131" i="6"/>
  <c r="BK168" i="6"/>
  <c r="BK164" i="6"/>
  <c r="J162" i="6"/>
  <c r="BK155" i="6"/>
  <c r="J141" i="6"/>
  <c r="BK137" i="6"/>
  <c r="BK131" i="6"/>
  <c r="J128" i="6"/>
  <c r="BK165" i="6"/>
  <c r="BK153" i="6"/>
  <c r="BK146" i="6"/>
  <c r="BK138" i="6"/>
  <c r="BK134" i="6"/>
  <c r="BK145" i="7"/>
  <c r="BK141" i="7"/>
  <c r="J139" i="7"/>
  <c r="BK129" i="7"/>
  <c r="J1191" i="2"/>
  <c r="BK1150" i="2"/>
  <c r="BK1139" i="2"/>
  <c r="J1107" i="2"/>
  <c r="BK1090" i="2"/>
  <c r="BK1059" i="2"/>
  <c r="BK1040" i="2"/>
  <c r="BK1023" i="2"/>
  <c r="BK996" i="2"/>
  <c r="J971" i="2"/>
  <c r="J951" i="2"/>
  <c r="BK941" i="2"/>
  <c r="J928" i="2"/>
  <c r="J906" i="2"/>
  <c r="J892" i="2"/>
  <c r="BK853" i="2"/>
  <c r="BK840" i="2"/>
  <c r="J832" i="2"/>
  <c r="BK812" i="2"/>
  <c r="BK784" i="2"/>
  <c r="BK764" i="2"/>
  <c r="J738" i="2"/>
  <c r="J726" i="2"/>
  <c r="J690" i="2"/>
  <c r="BK674" i="2"/>
  <c r="J669" i="2"/>
  <c r="J657" i="2"/>
  <c r="J609" i="2"/>
  <c r="BK557" i="2"/>
  <c r="BK517" i="2"/>
  <c r="BK492" i="2"/>
  <c r="J477" i="2"/>
  <c r="J465" i="2"/>
  <c r="BK411" i="2"/>
  <c r="J391" i="2"/>
  <c r="BK379" i="2"/>
  <c r="J309" i="2"/>
  <c r="BK275" i="2"/>
  <c r="J231" i="2"/>
  <c r="J207" i="2"/>
  <c r="J194" i="2"/>
  <c r="BK148" i="2"/>
  <c r="BK1163" i="2"/>
  <c r="BK1152" i="2"/>
  <c r="J1135" i="2"/>
  <c r="BK1104" i="2"/>
  <c r="BK1082" i="2"/>
  <c r="BK1067" i="2"/>
  <c r="J1059" i="2"/>
  <c r="J1041" i="2"/>
  <c r="BK1015" i="2"/>
  <c r="BK985" i="2"/>
  <c r="BK963" i="2"/>
  <c r="BK957" i="2"/>
  <c r="J943" i="2"/>
  <c r="J920" i="2"/>
  <c r="J896" i="2"/>
  <c r="J878" i="2"/>
  <c r="J849" i="2"/>
  <c r="BK834" i="2"/>
  <c r="J814" i="2"/>
  <c r="J793" i="2"/>
  <c r="BK786" i="2"/>
  <c r="J767" i="2"/>
  <c r="BK753" i="2"/>
  <c r="BK738" i="2"/>
  <c r="J731" i="2"/>
  <c r="BK709" i="2"/>
  <c r="BK690" i="2"/>
  <c r="BK680" i="2"/>
  <c r="J653" i="2"/>
  <c r="BK620" i="2"/>
  <c r="J577" i="2"/>
  <c r="BK568" i="2"/>
  <c r="J554" i="2"/>
  <c r="BK519" i="2"/>
  <c r="BK485" i="2"/>
  <c r="BK409" i="2"/>
  <c r="BK403" i="2"/>
  <c r="J379" i="2"/>
  <c r="BK303" i="2"/>
  <c r="J293" i="2"/>
  <c r="BK264" i="2"/>
  <c r="BK228" i="2"/>
  <c r="J202" i="2"/>
  <c r="BK173" i="2"/>
  <c r="J1163" i="2"/>
  <c r="J1152" i="2"/>
  <c r="J1133" i="2"/>
  <c r="J1111" i="2"/>
  <c r="J1065" i="2"/>
  <c r="BK1045" i="2"/>
  <c r="J1023" i="2"/>
  <c r="J1002" i="2"/>
  <c r="BK981" i="2"/>
  <c r="J955" i="2"/>
  <c r="J941" i="2"/>
  <c r="BK928" i="2"/>
  <c r="BK920" i="2"/>
  <c r="BK908" i="2"/>
  <c r="BK878" i="2"/>
  <c r="BK822" i="2"/>
  <c r="J799" i="2"/>
  <c r="J751" i="2"/>
  <c r="J736" i="2"/>
  <c r="J709" i="2"/>
  <c r="BK641" i="2"/>
  <c r="BK609" i="2"/>
  <c r="BK595" i="2"/>
  <c r="J557" i="2"/>
  <c r="BK530" i="2"/>
  <c r="BK490" i="2"/>
  <c r="BK447" i="2"/>
  <c r="J301" i="2"/>
  <c r="BK276" i="2"/>
  <c r="J248" i="2"/>
  <c r="J219" i="2"/>
  <c r="J209" i="2"/>
  <c r="J157" i="2"/>
  <c r="J1146" i="2"/>
  <c r="BK1115" i="2"/>
  <c r="J1104" i="2"/>
  <c r="J1086" i="2"/>
  <c r="J1078" i="2"/>
  <c r="J1045" i="2"/>
  <c r="J1027" i="2"/>
  <c r="BK991" i="2"/>
  <c r="BK971" i="2"/>
  <c r="J965" i="2"/>
  <c r="BK947" i="2"/>
  <c r="BK924" i="2"/>
  <c r="J887" i="2"/>
  <c r="J867" i="2"/>
  <c r="BK843" i="2"/>
  <c r="J828" i="2"/>
  <c r="BK799" i="2"/>
  <c r="BK770" i="2"/>
  <c r="J747" i="2"/>
  <c r="BK703" i="2"/>
  <c r="J689" i="2"/>
  <c r="J680" i="2"/>
  <c r="BK667" i="2"/>
  <c r="J616" i="2"/>
  <c r="J575" i="2"/>
  <c r="J538" i="2"/>
  <c r="J525" i="2"/>
  <c r="BK515" i="2"/>
  <c r="BK498" i="2"/>
  <c r="BK487" i="2"/>
  <c r="BK473" i="2"/>
  <c r="J462" i="2"/>
  <c r="BK385" i="2"/>
  <c r="BK309" i="2"/>
  <c r="BK251" i="2"/>
  <c r="BK219" i="2"/>
  <c r="BK206" i="2"/>
  <c r="J160" i="2"/>
  <c r="J269" i="3"/>
  <c r="BK263" i="3"/>
  <c r="J253" i="3"/>
  <c r="J240" i="3"/>
  <c r="J234" i="3"/>
  <c r="J228" i="3"/>
  <c r="BK219" i="3"/>
  <c r="J213" i="3"/>
  <c r="J194" i="3"/>
  <c r="J189" i="3"/>
  <c r="J180" i="3"/>
  <c r="BK165" i="3"/>
  <c r="J160" i="3"/>
  <c r="BK151" i="3"/>
  <c r="J268" i="3"/>
  <c r="BK256" i="3"/>
  <c r="BK249" i="3"/>
  <c r="J238" i="3"/>
  <c r="J231" i="3"/>
  <c r="BK217" i="3"/>
  <c r="J202" i="3"/>
  <c r="J197" i="3"/>
  <c r="J187" i="3"/>
  <c r="J179" i="3"/>
  <c r="J174" i="3"/>
  <c r="BK171" i="3"/>
  <c r="BK170" i="3"/>
  <c r="BK163" i="3"/>
  <c r="BK153" i="3"/>
  <c r="BK146" i="3"/>
  <c r="BK143" i="3"/>
  <c r="J264" i="3"/>
  <c r="J256" i="3"/>
  <c r="BK253" i="3"/>
  <c r="BK247" i="3"/>
  <c r="BK243" i="3"/>
  <c r="BK237" i="3"/>
  <c r="BK229" i="3"/>
  <c r="BK223" i="3"/>
  <c r="J219" i="3"/>
  <c r="BK213" i="3"/>
  <c r="J200" i="3"/>
  <c r="BK198" i="3"/>
  <c r="BK194" i="3"/>
  <c r="BK190" i="3"/>
  <c r="BK183" i="3"/>
  <c r="J175" i="3"/>
  <c r="J166" i="3"/>
  <c r="BK157" i="3"/>
  <c r="J152" i="3"/>
  <c r="J147" i="3"/>
  <c r="BK251" i="3"/>
  <c r="J243" i="3"/>
  <c r="BK238" i="3"/>
  <c r="BK226" i="3"/>
  <c r="BK218" i="3"/>
  <c r="J210" i="3"/>
  <c r="BK202" i="3"/>
  <c r="BK189" i="3"/>
  <c r="J185" i="3"/>
  <c r="J178" i="3"/>
  <c r="BK172" i="3"/>
  <c r="BK169" i="3"/>
  <c r="J163" i="3"/>
  <c r="BK158" i="3"/>
  <c r="J151" i="3"/>
  <c r="J180" i="4"/>
  <c r="BK177" i="4"/>
  <c r="J172" i="4"/>
  <c r="J162" i="4"/>
  <c r="BK160" i="4"/>
  <c r="BK154" i="4"/>
  <c r="BK151" i="4"/>
  <c r="J149" i="4"/>
  <c r="BK143" i="4"/>
  <c r="BK139" i="4"/>
  <c r="BK135" i="4"/>
  <c r="J130" i="4"/>
  <c r="J182" i="4"/>
  <c r="BK176" i="4"/>
  <c r="BK171" i="4"/>
  <c r="J168" i="4"/>
  <c r="BK165" i="4"/>
  <c r="BK162" i="4"/>
  <c r="BK155" i="4"/>
  <c r="BK150" i="4"/>
  <c r="J144" i="4"/>
  <c r="J133" i="4"/>
  <c r="J179" i="4"/>
  <c r="BK173" i="4"/>
  <c r="J163" i="4"/>
  <c r="BK149" i="4"/>
  <c r="BK137" i="4"/>
  <c r="BK131" i="4"/>
  <c r="J125" i="4"/>
  <c r="J176" i="4"/>
  <c r="J171" i="4"/>
  <c r="BK164" i="4"/>
  <c r="BK156" i="4"/>
  <c r="BK152" i="4"/>
  <c r="J145" i="4"/>
  <c r="BK141" i="4"/>
  <c r="BK133" i="4"/>
  <c r="BK169" i="5"/>
  <c r="BK166" i="5"/>
  <c r="J156" i="5"/>
  <c r="BK148" i="5"/>
  <c r="J145" i="5"/>
  <c r="BK139" i="5"/>
  <c r="J130" i="5"/>
  <c r="BK167" i="5"/>
  <c r="BK162" i="5"/>
  <c r="BK159" i="5"/>
  <c r="BK156" i="5"/>
  <c r="BK143" i="5"/>
  <c r="J136" i="5"/>
  <c r="J131" i="5"/>
  <c r="J162" i="5"/>
  <c r="BK152" i="5"/>
  <c r="J146" i="5"/>
  <c r="BK144" i="5"/>
  <c r="J139" i="5"/>
  <c r="J135" i="5"/>
  <c r="J132" i="5"/>
  <c r="J168" i="5"/>
  <c r="J160" i="5"/>
  <c r="BK154" i="5"/>
  <c r="BK147" i="5"/>
  <c r="BK137" i="5"/>
  <c r="BK127" i="5"/>
  <c r="J160" i="6"/>
  <c r="BK157" i="6"/>
  <c r="BK149" i="6"/>
  <c r="BK143" i="6"/>
  <c r="J132" i="6"/>
  <c r="J127" i="6"/>
  <c r="J170" i="6"/>
  <c r="J165" i="6"/>
  <c r="BK162" i="6"/>
  <c r="J158" i="6"/>
  <c r="BK151" i="6"/>
  <c r="J143" i="6"/>
  <c r="BK135" i="6"/>
  <c r="J130" i="6"/>
  <c r="BK167" i="6"/>
  <c r="J163" i="6"/>
  <c r="BK158" i="6"/>
  <c r="J153" i="6"/>
  <c r="J140" i="6"/>
  <c r="J134" i="6"/>
  <c r="BK130" i="6"/>
  <c r="BK127" i="6"/>
  <c r="J155" i="6"/>
  <c r="BK152" i="6"/>
  <c r="J147" i="6"/>
  <c r="J139" i="6"/>
  <c r="J135" i="6"/>
  <c r="BK143" i="7"/>
  <c r="BK139" i="7"/>
  <c r="BK135" i="7"/>
  <c r="J145" i="7"/>
  <c r="J135" i="7"/>
  <c r="J141" i="7"/>
  <c r="BK137" i="7"/>
  <c r="R127" i="7" l="1"/>
  <c r="R126" i="7" s="1"/>
  <c r="T127" i="7"/>
  <c r="T126" i="7" s="1"/>
  <c r="P143" i="2"/>
  <c r="BK178" i="2"/>
  <c r="J178" i="2" s="1"/>
  <c r="J100" i="2" s="1"/>
  <c r="P178" i="2"/>
  <c r="BK252" i="2"/>
  <c r="J252" i="2"/>
  <c r="J101" i="2" s="1"/>
  <c r="P252" i="2"/>
  <c r="R252" i="2"/>
  <c r="T252" i="2"/>
  <c r="BK278" i="2"/>
  <c r="J278" i="2"/>
  <c r="J102" i="2"/>
  <c r="P278" i="2"/>
  <c r="R278" i="2"/>
  <c r="T278" i="2"/>
  <c r="BK285" i="2"/>
  <c r="J285" i="2"/>
  <c r="J103" i="2" s="1"/>
  <c r="T285" i="2"/>
  <c r="P489" i="2"/>
  <c r="BK683" i="2"/>
  <c r="J683" i="2" s="1"/>
  <c r="J105" i="2" s="1"/>
  <c r="BK696" i="2"/>
  <c r="BK754" i="2"/>
  <c r="J754" i="2"/>
  <c r="J109" i="2"/>
  <c r="P754" i="2"/>
  <c r="BK827" i="2"/>
  <c r="J827" i="2" s="1"/>
  <c r="J110" i="2" s="1"/>
  <c r="T827" i="2"/>
  <c r="R854" i="2"/>
  <c r="BK903" i="2"/>
  <c r="J903" i="2"/>
  <c r="J112" i="2"/>
  <c r="T903" i="2"/>
  <c r="P927" i="2"/>
  <c r="BK954" i="2"/>
  <c r="J954" i="2"/>
  <c r="J114" i="2"/>
  <c r="R954" i="2"/>
  <c r="T954" i="2"/>
  <c r="P958" i="2"/>
  <c r="BK1044" i="2"/>
  <c r="J1044" i="2" s="1"/>
  <c r="J116" i="2" s="1"/>
  <c r="T1044" i="2"/>
  <c r="P1093" i="2"/>
  <c r="BK1114" i="2"/>
  <c r="J1114" i="2" s="1"/>
  <c r="J118" i="2" s="1"/>
  <c r="R1114" i="2"/>
  <c r="BK1140" i="2"/>
  <c r="J1140" i="2"/>
  <c r="J119" i="2"/>
  <c r="R1140" i="2"/>
  <c r="BK1153" i="2"/>
  <c r="J1153" i="2"/>
  <c r="J120" i="2"/>
  <c r="R1153" i="2"/>
  <c r="BK142" i="3"/>
  <c r="J142" i="3" s="1"/>
  <c r="J99" i="3" s="1"/>
  <c r="R142" i="3"/>
  <c r="BK150" i="3"/>
  <c r="J150" i="3"/>
  <c r="J100" i="3"/>
  <c r="R150" i="3"/>
  <c r="BK156" i="3"/>
  <c r="J156" i="3"/>
  <c r="J101" i="3"/>
  <c r="R156" i="3"/>
  <c r="BK167" i="3"/>
  <c r="J167" i="3" s="1"/>
  <c r="J102" i="3" s="1"/>
  <c r="R167" i="3"/>
  <c r="BK173" i="3"/>
  <c r="J173" i="3"/>
  <c r="J103" i="3"/>
  <c r="R173" i="3"/>
  <c r="BK181" i="3"/>
  <c r="J181" i="3"/>
  <c r="J104" i="3"/>
  <c r="T181" i="3"/>
  <c r="P196" i="3"/>
  <c r="T196" i="3"/>
  <c r="BK208" i="3"/>
  <c r="J208" i="3"/>
  <c r="J110" i="3" s="1"/>
  <c r="R208" i="3"/>
  <c r="BK215" i="3"/>
  <c r="J215" i="3"/>
  <c r="J111" i="3" s="1"/>
  <c r="P215" i="3"/>
  <c r="T215" i="3"/>
  <c r="P222" i="3"/>
  <c r="T222" i="3"/>
  <c r="P233" i="3"/>
  <c r="T233" i="3"/>
  <c r="P239" i="3"/>
  <c r="T239" i="3"/>
  <c r="P246" i="3"/>
  <c r="T246" i="3"/>
  <c r="P259" i="3"/>
  <c r="T259" i="3"/>
  <c r="P267" i="3"/>
  <c r="T267" i="3"/>
  <c r="P270" i="3"/>
  <c r="R270" i="3"/>
  <c r="BK124" i="4"/>
  <c r="J124" i="4"/>
  <c r="J98" i="4"/>
  <c r="R124" i="4"/>
  <c r="R123" i="4"/>
  <c r="P128" i="4"/>
  <c r="T128" i="4"/>
  <c r="P138" i="4"/>
  <c r="T138" i="4"/>
  <c r="P167" i="4"/>
  <c r="R167" i="4"/>
  <c r="BK126" i="5"/>
  <c r="J126" i="5" s="1"/>
  <c r="J99" i="5" s="1"/>
  <c r="P126" i="5"/>
  <c r="R126" i="5"/>
  <c r="T126" i="5"/>
  <c r="BK138" i="5"/>
  <c r="J138" i="5"/>
  <c r="J100" i="5" s="1"/>
  <c r="P138" i="5"/>
  <c r="R138" i="5"/>
  <c r="T138" i="5"/>
  <c r="BK150" i="5"/>
  <c r="J150" i="5" s="1"/>
  <c r="J102" i="5" s="1"/>
  <c r="P150" i="5"/>
  <c r="R150" i="5"/>
  <c r="T150" i="5"/>
  <c r="BK165" i="5"/>
  <c r="J165" i="5"/>
  <c r="J103" i="5" s="1"/>
  <c r="P165" i="5"/>
  <c r="R165" i="5"/>
  <c r="T165" i="5"/>
  <c r="P126" i="6"/>
  <c r="P144" i="6"/>
  <c r="BK150" i="6"/>
  <c r="J150" i="6"/>
  <c r="J103" i="6" s="1"/>
  <c r="R143" i="2"/>
  <c r="T178" i="2"/>
  <c r="P285" i="2"/>
  <c r="BK489" i="2"/>
  <c r="J489" i="2" s="1"/>
  <c r="J104" i="2" s="1"/>
  <c r="T489" i="2"/>
  <c r="R683" i="2"/>
  <c r="P696" i="2"/>
  <c r="T696" i="2"/>
  <c r="R754" i="2"/>
  <c r="P827" i="2"/>
  <c r="BK854" i="2"/>
  <c r="J854" i="2"/>
  <c r="J111" i="2"/>
  <c r="T854" i="2"/>
  <c r="R903" i="2"/>
  <c r="R927" i="2"/>
  <c r="BK958" i="2"/>
  <c r="J958" i="2" s="1"/>
  <c r="J115" i="2" s="1"/>
  <c r="T958" i="2"/>
  <c r="R1044" i="2"/>
  <c r="BK1093" i="2"/>
  <c r="J1093" i="2"/>
  <c r="J117" i="2"/>
  <c r="T1093" i="2"/>
  <c r="P1114" i="2"/>
  <c r="T1114" i="2"/>
  <c r="P1140" i="2"/>
  <c r="T1140" i="2"/>
  <c r="P1153" i="2"/>
  <c r="T1153" i="2"/>
  <c r="BK126" i="6"/>
  <c r="J126" i="6"/>
  <c r="J99" i="6" s="1"/>
  <c r="R144" i="6"/>
  <c r="P150" i="6"/>
  <c r="BK143" i="2"/>
  <c r="T143" i="2"/>
  <c r="R178" i="2"/>
  <c r="R285" i="2"/>
  <c r="R489" i="2"/>
  <c r="P683" i="2"/>
  <c r="T683" i="2"/>
  <c r="R696" i="2"/>
  <c r="T754" i="2"/>
  <c r="R827" i="2"/>
  <c r="P854" i="2"/>
  <c r="P903" i="2"/>
  <c r="BK927" i="2"/>
  <c r="J927" i="2" s="1"/>
  <c r="J113" i="2" s="1"/>
  <c r="T927" i="2"/>
  <c r="P954" i="2"/>
  <c r="R958" i="2"/>
  <c r="P1044" i="2"/>
  <c r="R1093" i="2"/>
  <c r="R126" i="6"/>
  <c r="BK144" i="6"/>
  <c r="J144" i="6"/>
  <c r="J101" i="6"/>
  <c r="R150" i="6"/>
  <c r="P142" i="3"/>
  <c r="T142" i="3"/>
  <c r="P150" i="3"/>
  <c r="T150" i="3"/>
  <c r="P156" i="3"/>
  <c r="T156" i="3"/>
  <c r="P167" i="3"/>
  <c r="T167" i="3"/>
  <c r="P173" i="3"/>
  <c r="T173" i="3"/>
  <c r="P181" i="3"/>
  <c r="R181" i="3"/>
  <c r="BK196" i="3"/>
  <c r="J196" i="3" s="1"/>
  <c r="J105" i="3" s="1"/>
  <c r="R196" i="3"/>
  <c r="P208" i="3"/>
  <c r="P207" i="3" s="1"/>
  <c r="T208" i="3"/>
  <c r="T207" i="3"/>
  <c r="R215" i="3"/>
  <c r="BK222" i="3"/>
  <c r="J222" i="3"/>
  <c r="J112" i="3"/>
  <c r="R222" i="3"/>
  <c r="BK233" i="3"/>
  <c r="J233" i="3"/>
  <c r="J113" i="3"/>
  <c r="R233" i="3"/>
  <c r="BK239" i="3"/>
  <c r="J239" i="3"/>
  <c r="J114" i="3"/>
  <c r="R239" i="3"/>
  <c r="BK246" i="3"/>
  <c r="J246" i="3"/>
  <c r="J115" i="3"/>
  <c r="R246" i="3"/>
  <c r="BK259" i="3"/>
  <c r="J259" i="3"/>
  <c r="J116" i="3"/>
  <c r="R259" i="3"/>
  <c r="BK267" i="3"/>
  <c r="J267" i="3"/>
  <c r="J118" i="3"/>
  <c r="R267" i="3"/>
  <c r="BK270" i="3"/>
  <c r="J270" i="3"/>
  <c r="J119" i="3"/>
  <c r="T270" i="3"/>
  <c r="P124" i="4"/>
  <c r="P123" i="4"/>
  <c r="T124" i="4"/>
  <c r="T123" i="4" s="1"/>
  <c r="BK128" i="4"/>
  <c r="J128" i="4"/>
  <c r="J100" i="4"/>
  <c r="R128" i="4"/>
  <c r="BK138" i="4"/>
  <c r="J138" i="4"/>
  <c r="J101" i="4"/>
  <c r="R138" i="4"/>
  <c r="BK167" i="4"/>
  <c r="J167" i="4"/>
  <c r="J102" i="4"/>
  <c r="T167" i="4"/>
  <c r="T126" i="6"/>
  <c r="T144" i="6"/>
  <c r="T150" i="6"/>
  <c r="BK203" i="3"/>
  <c r="J203" i="3"/>
  <c r="J107" i="3"/>
  <c r="BK148" i="6"/>
  <c r="J148" i="6" s="1"/>
  <c r="J102" i="6" s="1"/>
  <c r="BK136" i="7"/>
  <c r="J136" i="7"/>
  <c r="J102" i="7" s="1"/>
  <c r="BK167" i="2"/>
  <c r="J167" i="2"/>
  <c r="J99" i="2"/>
  <c r="BK1180" i="2"/>
  <c r="J1180" i="2"/>
  <c r="J121" i="2"/>
  <c r="BK142" i="6"/>
  <c r="J142" i="6" s="1"/>
  <c r="J100" i="6" s="1"/>
  <c r="BK693" i="2"/>
  <c r="J693" i="2"/>
  <c r="J106" i="2" s="1"/>
  <c r="BK130" i="7"/>
  <c r="J130" i="7"/>
  <c r="J99" i="7"/>
  <c r="BK132" i="7"/>
  <c r="J132" i="7"/>
  <c r="J100" i="7"/>
  <c r="BK134" i="7"/>
  <c r="J134" i="7" s="1"/>
  <c r="J101" i="7" s="1"/>
  <c r="BK201" i="3"/>
  <c r="J201" i="3"/>
  <c r="J106" i="3" s="1"/>
  <c r="BK205" i="3"/>
  <c r="J205" i="3"/>
  <c r="J108" i="3"/>
  <c r="BK265" i="3"/>
  <c r="J265" i="3"/>
  <c r="J117" i="3"/>
  <c r="BK128" i="7"/>
  <c r="BK138" i="7"/>
  <c r="J138" i="7" s="1"/>
  <c r="J103" i="7" s="1"/>
  <c r="BK140" i="7"/>
  <c r="J140" i="7" s="1"/>
  <c r="J104" i="7" s="1"/>
  <c r="BK142" i="7"/>
  <c r="J142" i="7"/>
  <c r="J105" i="7" s="1"/>
  <c r="BK144" i="7"/>
  <c r="J144" i="7"/>
  <c r="J106" i="7"/>
  <c r="BE143" i="7"/>
  <c r="J89" i="7"/>
  <c r="E116" i="7"/>
  <c r="BE135" i="7"/>
  <c r="BE137" i="7"/>
  <c r="F123" i="7"/>
  <c r="BE131" i="7"/>
  <c r="BE133" i="7"/>
  <c r="BE145" i="7"/>
  <c r="BE129" i="7"/>
  <c r="BE139" i="7"/>
  <c r="BE141" i="7"/>
  <c r="J92" i="6"/>
  <c r="J117" i="6"/>
  <c r="BE129" i="6"/>
  <c r="BE131" i="6"/>
  <c r="BE139" i="6"/>
  <c r="BE143" i="6"/>
  <c r="BE158" i="6"/>
  <c r="BE159" i="6"/>
  <c r="BE161" i="6"/>
  <c r="BE162" i="6"/>
  <c r="BE166" i="6"/>
  <c r="BE167" i="6"/>
  <c r="BE169" i="6"/>
  <c r="BE170" i="6"/>
  <c r="E85" i="6"/>
  <c r="J91" i="6"/>
  <c r="BE135" i="6"/>
  <c r="BE136" i="6"/>
  <c r="BE140" i="6"/>
  <c r="BE145" i="6"/>
  <c r="BE146" i="6"/>
  <c r="BE151" i="6"/>
  <c r="BE155" i="6"/>
  <c r="BK125" i="5"/>
  <c r="BK124" i="5" s="1"/>
  <c r="J124" i="5" s="1"/>
  <c r="J97" i="5" s="1"/>
  <c r="F91" i="6"/>
  <c r="F120" i="6"/>
  <c r="BE127" i="6"/>
  <c r="BE128" i="6"/>
  <c r="BE133" i="6"/>
  <c r="BE137" i="6"/>
  <c r="BE147" i="6"/>
  <c r="BE149" i="6"/>
  <c r="BE156" i="6"/>
  <c r="BE168" i="6"/>
  <c r="BE171" i="6"/>
  <c r="BE130" i="6"/>
  <c r="BE132" i="6"/>
  <c r="BE134" i="6"/>
  <c r="BE138" i="6"/>
  <c r="BE141" i="6"/>
  <c r="BE152" i="6"/>
  <c r="BE153" i="6"/>
  <c r="BE154" i="6"/>
  <c r="BE157" i="6"/>
  <c r="BE160" i="6"/>
  <c r="BE163" i="6"/>
  <c r="BE164" i="6"/>
  <c r="BE165" i="6"/>
  <c r="BK123" i="4"/>
  <c r="F92" i="5"/>
  <c r="J119" i="5"/>
  <c r="BE127" i="5"/>
  <c r="BE128" i="5"/>
  <c r="BE129" i="5"/>
  <c r="BE130" i="5"/>
  <c r="BE131" i="5"/>
  <c r="BE133" i="5"/>
  <c r="BE143" i="5"/>
  <c r="BE148" i="5"/>
  <c r="BE162" i="5"/>
  <c r="BK127" i="4"/>
  <c r="J127" i="4" s="1"/>
  <c r="J99" i="4" s="1"/>
  <c r="E85" i="5"/>
  <c r="J89" i="5"/>
  <c r="F119" i="5"/>
  <c r="BE146" i="5"/>
  <c r="BE155" i="5"/>
  <c r="BE156" i="5"/>
  <c r="BE157" i="5"/>
  <c r="BE158" i="5"/>
  <c r="BE160" i="5"/>
  <c r="BE163" i="5"/>
  <c r="BE164" i="5"/>
  <c r="BE166" i="5"/>
  <c r="BE167" i="5"/>
  <c r="J120" i="5"/>
  <c r="BE134" i="5"/>
  <c r="BE136" i="5"/>
  <c r="BE139" i="5"/>
  <c r="BE144" i="5"/>
  <c r="BE145" i="5"/>
  <c r="BE147" i="5"/>
  <c r="BE151" i="5"/>
  <c r="BE152" i="5"/>
  <c r="BE153" i="5"/>
  <c r="BE168" i="5"/>
  <c r="BE170" i="5"/>
  <c r="BE132" i="5"/>
  <c r="BE135" i="5"/>
  <c r="BE137" i="5"/>
  <c r="BE140" i="5"/>
  <c r="BE141" i="5"/>
  <c r="BE142" i="5"/>
  <c r="BE154" i="5"/>
  <c r="BE159" i="5"/>
  <c r="BE161" i="5"/>
  <c r="BE169" i="5"/>
  <c r="E85" i="4"/>
  <c r="BE130" i="4"/>
  <c r="BE135" i="4"/>
  <c r="BE137" i="4"/>
  <c r="BE145" i="4"/>
  <c r="BE148" i="4"/>
  <c r="BE149" i="4"/>
  <c r="BE151" i="4"/>
  <c r="BE159" i="4"/>
  <c r="BE160" i="4"/>
  <c r="BE176" i="4"/>
  <c r="BE181" i="4"/>
  <c r="F92" i="4"/>
  <c r="BE132" i="4"/>
  <c r="BE133" i="4"/>
  <c r="BE140" i="4"/>
  <c r="BE141" i="4"/>
  <c r="BE142" i="4"/>
  <c r="BE143" i="4"/>
  <c r="BE144" i="4"/>
  <c r="BE147" i="4"/>
  <c r="BE150" i="4"/>
  <c r="BE154" i="4"/>
  <c r="BE155" i="4"/>
  <c r="BE163" i="4"/>
  <c r="BE165" i="4"/>
  <c r="BE170" i="4"/>
  <c r="BE174" i="4"/>
  <c r="BE175" i="4"/>
  <c r="BE179" i="4"/>
  <c r="J89" i="4"/>
  <c r="BE126" i="4"/>
  <c r="BE129" i="4"/>
  <c r="BE134" i="4"/>
  <c r="BE136" i="4"/>
  <c r="BE139" i="4"/>
  <c r="BE157" i="4"/>
  <c r="BE161" i="4"/>
  <c r="BE162" i="4"/>
  <c r="BE173" i="4"/>
  <c r="BE177" i="4"/>
  <c r="BE178" i="4"/>
  <c r="BE182" i="4"/>
  <c r="BE125" i="4"/>
  <c r="BE131" i="4"/>
  <c r="BE146" i="4"/>
  <c r="BE152" i="4"/>
  <c r="BE153" i="4"/>
  <c r="BE156" i="4"/>
  <c r="BE158" i="4"/>
  <c r="BE164" i="4"/>
  <c r="BE166" i="4"/>
  <c r="BE168" i="4"/>
  <c r="BE169" i="4"/>
  <c r="BE171" i="4"/>
  <c r="BE172" i="4"/>
  <c r="BE180" i="4"/>
  <c r="E85" i="3"/>
  <c r="J89" i="3"/>
  <c r="F92" i="3"/>
  <c r="F135" i="3"/>
  <c r="J136" i="3"/>
  <c r="BE143" i="3"/>
  <c r="BE148" i="3"/>
  <c r="BE153" i="3"/>
  <c r="BE154" i="3"/>
  <c r="BE165" i="3"/>
  <c r="BE170" i="3"/>
  <c r="BE180" i="3"/>
  <c r="BE182" i="3"/>
  <c r="BE189" i="3"/>
  <c r="BE191" i="3"/>
  <c r="BE193" i="3"/>
  <c r="BE195" i="3"/>
  <c r="BE197" i="3"/>
  <c r="BE200" i="3"/>
  <c r="BE202" i="3"/>
  <c r="BE210" i="3"/>
  <c r="BE211" i="3"/>
  <c r="BE228" i="3"/>
  <c r="BE231" i="3"/>
  <c r="BE234" i="3"/>
  <c r="BE243" i="3"/>
  <c r="J143" i="2"/>
  <c r="J98" i="2"/>
  <c r="J696" i="2"/>
  <c r="J108" i="2"/>
  <c r="BE145" i="3"/>
  <c r="BE152" i="3"/>
  <c r="BE158" i="3"/>
  <c r="BE159" i="3"/>
  <c r="BE162" i="3"/>
  <c r="BE164" i="3"/>
  <c r="BE172" i="3"/>
  <c r="BE178" i="3"/>
  <c r="BE212" i="3"/>
  <c r="BE225" i="3"/>
  <c r="BE235" i="3"/>
  <c r="BE238" i="3"/>
  <c r="BE250" i="3"/>
  <c r="BE251" i="3"/>
  <c r="BE252" i="3"/>
  <c r="BE260" i="3"/>
  <c r="BE261" i="3"/>
  <c r="BE269" i="3"/>
  <c r="BE272" i="3"/>
  <c r="J91" i="3"/>
  <c r="BE144" i="3"/>
  <c r="BE149" i="3"/>
  <c r="BE151" i="3"/>
  <c r="BE160" i="3"/>
  <c r="BE161" i="3"/>
  <c r="BE166" i="3"/>
  <c r="BE168" i="3"/>
  <c r="BE176" i="3"/>
  <c r="BE177" i="3"/>
  <c r="BE187" i="3"/>
  <c r="BE188" i="3"/>
  <c r="BE192" i="3"/>
  <c r="BE194" i="3"/>
  <c r="BE206" i="3"/>
  <c r="BE214" i="3"/>
  <c r="BE217" i="3"/>
  <c r="BE218" i="3"/>
  <c r="BE219" i="3"/>
  <c r="BE220" i="3"/>
  <c r="BE226" i="3"/>
  <c r="BE227" i="3"/>
  <c r="BE237" i="3"/>
  <c r="BE241" i="3"/>
  <c r="BE245" i="3"/>
  <c r="BE247" i="3"/>
  <c r="BE253" i="3"/>
  <c r="BE254" i="3"/>
  <c r="BE255" i="3"/>
  <c r="BE258" i="3"/>
  <c r="BE271" i="3"/>
  <c r="BE146" i="3"/>
  <c r="BE147" i="3"/>
  <c r="BE155" i="3"/>
  <c r="BE157" i="3"/>
  <c r="BE163" i="3"/>
  <c r="BE169" i="3"/>
  <c r="BE171" i="3"/>
  <c r="BE174" i="3"/>
  <c r="BE175" i="3"/>
  <c r="BE179" i="3"/>
  <c r="BE183" i="3"/>
  <c r="BE184" i="3"/>
  <c r="BE185" i="3"/>
  <c r="BE186" i="3"/>
  <c r="BE190" i="3"/>
  <c r="BE198" i="3"/>
  <c r="BE199" i="3"/>
  <c r="BE204" i="3"/>
  <c r="BE209" i="3"/>
  <c r="BE213" i="3"/>
  <c r="BE216" i="3"/>
  <c r="BE221" i="3"/>
  <c r="BE223" i="3"/>
  <c r="BE224" i="3"/>
  <c r="BE229" i="3"/>
  <c r="BE230" i="3"/>
  <c r="BE232" i="3"/>
  <c r="BE236" i="3"/>
  <c r="BE240" i="3"/>
  <c r="BE242" i="3"/>
  <c r="BE244" i="3"/>
  <c r="BE248" i="3"/>
  <c r="BE249" i="3"/>
  <c r="BE256" i="3"/>
  <c r="BE257" i="3"/>
  <c r="BE262" i="3"/>
  <c r="BE263" i="3"/>
  <c r="BE264" i="3"/>
  <c r="BE266" i="3"/>
  <c r="BE268" i="3"/>
  <c r="E85" i="2"/>
  <c r="J135" i="2"/>
  <c r="BE160" i="2"/>
  <c r="BE185" i="2"/>
  <c r="BE198" i="2"/>
  <c r="BE209" i="2"/>
  <c r="BE211" i="2"/>
  <c r="BE213" i="2"/>
  <c r="BE248" i="2"/>
  <c r="BE253" i="2"/>
  <c r="BE275" i="2"/>
  <c r="BE282" i="2"/>
  <c r="BE295" i="2"/>
  <c r="BE299" i="2"/>
  <c r="BE366" i="2"/>
  <c r="BE389" i="2"/>
  <c r="BE391" i="2"/>
  <c r="BE401" i="2"/>
  <c r="BE403" i="2"/>
  <c r="BE405" i="2"/>
  <c r="BE407" i="2"/>
  <c r="BE409" i="2"/>
  <c r="BE447" i="2"/>
  <c r="BE487" i="2"/>
  <c r="BE517" i="2"/>
  <c r="BE519" i="2"/>
  <c r="BE595" i="2"/>
  <c r="BE605" i="2"/>
  <c r="BE620" i="2"/>
  <c r="BE635" i="2"/>
  <c r="BE638" i="2"/>
  <c r="BE641" i="2"/>
  <c r="BE661" i="2"/>
  <c r="BE667" i="2"/>
  <c r="BE671" i="2"/>
  <c r="BE685" i="2"/>
  <c r="BE688" i="2"/>
  <c r="BE689" i="2"/>
  <c r="BE709" i="2"/>
  <c r="BE740" i="2"/>
  <c r="BE788" i="2"/>
  <c r="BE812" i="2"/>
  <c r="BE822" i="2"/>
  <c r="BE834" i="2"/>
  <c r="BE845" i="2"/>
  <c r="BE890" i="2"/>
  <c r="BE896" i="2"/>
  <c r="BE906" i="2"/>
  <c r="BE916" i="2"/>
  <c r="BE918" i="2"/>
  <c r="BE928" i="2"/>
  <c r="BE930" i="2"/>
  <c r="BE941" i="2"/>
  <c r="BE949" i="2"/>
  <c r="BE951" i="2"/>
  <c r="BE961" i="2"/>
  <c r="BE985" i="2"/>
  <c r="BE1015" i="2"/>
  <c r="BE1027" i="2"/>
  <c r="BE1035" i="2"/>
  <c r="BE1053" i="2"/>
  <c r="BE1057" i="2"/>
  <c r="BE1061" i="2"/>
  <c r="BE1119" i="2"/>
  <c r="BE1137" i="2"/>
  <c r="BE1152" i="2"/>
  <c r="BE1156" i="2"/>
  <c r="BE1158" i="2"/>
  <c r="BE164" i="2"/>
  <c r="BE173" i="2"/>
  <c r="BE179" i="2"/>
  <c r="BE194" i="2"/>
  <c r="BE202" i="2"/>
  <c r="BE228" i="2"/>
  <c r="BE231" i="2"/>
  <c r="BE264" i="2"/>
  <c r="BE286" i="2"/>
  <c r="BE288" i="2"/>
  <c r="BE293" i="2"/>
  <c r="BE301" i="2"/>
  <c r="BE303" i="2"/>
  <c r="BE309" i="2"/>
  <c r="BE360" i="2"/>
  <c r="BE379" i="2"/>
  <c r="BE452" i="2"/>
  <c r="BE483" i="2"/>
  <c r="BE485" i="2"/>
  <c r="BE492" i="2"/>
  <c r="BE496" i="2"/>
  <c r="BE515" i="2"/>
  <c r="BE551" i="2"/>
  <c r="BE554" i="2"/>
  <c r="BE572" i="2"/>
  <c r="BE583" i="2"/>
  <c r="BE616" i="2"/>
  <c r="BE669" i="2"/>
  <c r="BE674" i="2"/>
  <c r="BE684" i="2"/>
  <c r="BE690" i="2"/>
  <c r="BE697" i="2"/>
  <c r="BE736" i="2"/>
  <c r="BE743" i="2"/>
  <c r="BE747" i="2"/>
  <c r="BE753" i="2"/>
  <c r="BE762" i="2"/>
  <c r="BE767" i="2"/>
  <c r="BE770" i="2"/>
  <c r="BE782" i="2"/>
  <c r="BE784" i="2"/>
  <c r="BE786" i="2"/>
  <c r="BE793" i="2"/>
  <c r="BE832" i="2"/>
  <c r="BE836" i="2"/>
  <c r="BE838" i="2"/>
  <c r="BE843" i="2"/>
  <c r="BE849" i="2"/>
  <c r="BE853" i="2"/>
  <c r="BE863" i="2"/>
  <c r="BE887" i="2"/>
  <c r="BE892" i="2"/>
  <c r="BE904" i="2"/>
  <c r="BE943" i="2"/>
  <c r="BE957" i="2"/>
  <c r="BE963" i="2"/>
  <c r="BE969" i="2"/>
  <c r="BE971" i="2"/>
  <c r="BE974" i="2"/>
  <c r="BE991" i="2"/>
  <c r="BE1040" i="2"/>
  <c r="BE1048" i="2"/>
  <c r="BE1067" i="2"/>
  <c r="BE1076" i="2"/>
  <c r="BE1082" i="2"/>
  <c r="BE1100" i="2"/>
  <c r="BE1104" i="2"/>
  <c r="BE1135" i="2"/>
  <c r="BE1143" i="2"/>
  <c r="BE1150" i="2"/>
  <c r="BE1154" i="2"/>
  <c r="BE1163" i="2"/>
  <c r="BE1178" i="2"/>
  <c r="BE1181" i="2"/>
  <c r="F92" i="2"/>
  <c r="BE144" i="2"/>
  <c r="BE148" i="2"/>
  <c r="BE152" i="2"/>
  <c r="BE168" i="2"/>
  <c r="BE191" i="2"/>
  <c r="BE206" i="2"/>
  <c r="BE207" i="2"/>
  <c r="BE219" i="2"/>
  <c r="BE223" i="2"/>
  <c r="BE241" i="2"/>
  <c r="BE251" i="2"/>
  <c r="BE305" i="2"/>
  <c r="BE311" i="2"/>
  <c r="BE381" i="2"/>
  <c r="BE385" i="2"/>
  <c r="BE411" i="2"/>
  <c r="BE415" i="2"/>
  <c r="BE462" i="2"/>
  <c r="BE465" i="2"/>
  <c r="BE467" i="2"/>
  <c r="BE469" i="2"/>
  <c r="BE473" i="2"/>
  <c r="BE477" i="2"/>
  <c r="BE494" i="2"/>
  <c r="BE498" i="2"/>
  <c r="BE521" i="2"/>
  <c r="BE525" i="2"/>
  <c r="BE530" i="2"/>
  <c r="BE536" i="2"/>
  <c r="BE538" i="2"/>
  <c r="BE577" i="2"/>
  <c r="BE581" i="2"/>
  <c r="BE585" i="2"/>
  <c r="BE655" i="2"/>
  <c r="BE657" i="2"/>
  <c r="BE665" i="2"/>
  <c r="BE672" i="2"/>
  <c r="BE686" i="2"/>
  <c r="BE691" i="2"/>
  <c r="BE692" i="2"/>
  <c r="BE694" i="2"/>
  <c r="BE726" i="2"/>
  <c r="BE729" i="2"/>
  <c r="BE755" i="2"/>
  <c r="BE764" i="2"/>
  <c r="BE772" i="2"/>
  <c r="BE797" i="2"/>
  <c r="BE824" i="2"/>
  <c r="BE826" i="2"/>
  <c r="BE828" i="2"/>
  <c r="BE840" i="2"/>
  <c r="BE855" i="2"/>
  <c r="BE867" i="2"/>
  <c r="BE871" i="2"/>
  <c r="BE873" i="2"/>
  <c r="BE900" i="2"/>
  <c r="BE902" i="2"/>
  <c r="BE914" i="2"/>
  <c r="BE920" i="2"/>
  <c r="BE924" i="2"/>
  <c r="BE926" i="2"/>
  <c r="BE932" i="2"/>
  <c r="BE934" i="2"/>
  <c r="BE938" i="2"/>
  <c r="BE945" i="2"/>
  <c r="BE947" i="2"/>
  <c r="BE953" i="2"/>
  <c r="BE965" i="2"/>
  <c r="BE977" i="2"/>
  <c r="BE981" i="2"/>
  <c r="BE996" i="2"/>
  <c r="BE1000" i="2"/>
  <c r="BE1002" i="2"/>
  <c r="BE1004" i="2"/>
  <c r="BE1023" i="2"/>
  <c r="BE1031" i="2"/>
  <c r="BE1036" i="2"/>
  <c r="BE1043" i="2"/>
  <c r="BE1045" i="2"/>
  <c r="BE1055" i="2"/>
  <c r="BE1059" i="2"/>
  <c r="BE1078" i="2"/>
  <c r="BE1086" i="2"/>
  <c r="BE1090" i="2"/>
  <c r="BE1094" i="2"/>
  <c r="BE1096" i="2"/>
  <c r="BE1098" i="2"/>
  <c r="BE1107" i="2"/>
  <c r="BE1111" i="2"/>
  <c r="BE1115" i="2"/>
  <c r="BE1131" i="2"/>
  <c r="BE1133" i="2"/>
  <c r="BE1139" i="2"/>
  <c r="BE1141" i="2"/>
  <c r="BE1146" i="2"/>
  <c r="BE1191" i="2"/>
  <c r="BE157" i="2"/>
  <c r="BE215" i="2"/>
  <c r="BE225" i="2"/>
  <c r="BE227" i="2"/>
  <c r="BE245" i="2"/>
  <c r="BE276" i="2"/>
  <c r="BE279" i="2"/>
  <c r="BE362" i="2"/>
  <c r="BE457" i="2"/>
  <c r="BE481" i="2"/>
  <c r="BE490" i="2"/>
  <c r="BE510" i="2"/>
  <c r="BE512" i="2"/>
  <c r="BE534" i="2"/>
  <c r="BE540" i="2"/>
  <c r="BE557" i="2"/>
  <c r="BE561" i="2"/>
  <c r="BE568" i="2"/>
  <c r="BE575" i="2"/>
  <c r="BE588" i="2"/>
  <c r="BE602" i="2"/>
  <c r="BE609" i="2"/>
  <c r="BE627" i="2"/>
  <c r="BE653" i="2"/>
  <c r="BE680" i="2"/>
  <c r="BE703" i="2"/>
  <c r="BE705" i="2"/>
  <c r="BE715" i="2"/>
  <c r="BE718" i="2"/>
  <c r="BE731" i="2"/>
  <c r="BE733" i="2"/>
  <c r="BE738" i="2"/>
  <c r="BE749" i="2"/>
  <c r="BE751" i="2"/>
  <c r="BE774" i="2"/>
  <c r="BE799" i="2"/>
  <c r="BE802" i="2"/>
  <c r="BE805" i="2"/>
  <c r="BE814" i="2"/>
  <c r="BE818" i="2"/>
  <c r="BE876" i="2"/>
  <c r="BE878" i="2"/>
  <c r="BE908" i="2"/>
  <c r="BE922" i="2"/>
  <c r="BE955" i="2"/>
  <c r="BE959" i="2"/>
  <c r="BE967" i="2"/>
  <c r="BE988" i="2"/>
  <c r="BE1010" i="2"/>
  <c r="BE1018" i="2"/>
  <c r="BE1041" i="2"/>
  <c r="BE1051" i="2"/>
  <c r="BE1065" i="2"/>
  <c r="BE1080" i="2"/>
  <c r="BE1084" i="2"/>
  <c r="BE1092" i="2"/>
  <c r="BE1113" i="2"/>
  <c r="BE1176" i="2"/>
  <c r="F35" i="2"/>
  <c r="BB95" i="1" s="1"/>
  <c r="J34" i="2"/>
  <c r="AW95" i="1" s="1"/>
  <c r="J34" i="3"/>
  <c r="AW96" i="1" s="1"/>
  <c r="F37" i="3"/>
  <c r="BD96" i="1" s="1"/>
  <c r="F37" i="4"/>
  <c r="BD97" i="1" s="1"/>
  <c r="F36" i="4"/>
  <c r="BC97" i="1" s="1"/>
  <c r="F36" i="5"/>
  <c r="BC98" i="1" s="1"/>
  <c r="J34" i="6"/>
  <c r="AW99" i="1" s="1"/>
  <c r="J34" i="7"/>
  <c r="AW100" i="1" s="1"/>
  <c r="F36" i="7"/>
  <c r="BC100" i="1"/>
  <c r="F37" i="2"/>
  <c r="BD95" i="1" s="1"/>
  <c r="F34" i="3"/>
  <c r="BA96" i="1" s="1"/>
  <c r="F34" i="4"/>
  <c r="BA97" i="1" s="1"/>
  <c r="F35" i="4"/>
  <c r="BB97" i="1" s="1"/>
  <c r="J34" i="5"/>
  <c r="AW98" i="1" s="1"/>
  <c r="F37" i="5"/>
  <c r="BD98" i="1"/>
  <c r="F35" i="6"/>
  <c r="BB99" i="1" s="1"/>
  <c r="F37" i="7"/>
  <c r="BD100" i="1" s="1"/>
  <c r="F34" i="2"/>
  <c r="BA95" i="1" s="1"/>
  <c r="F36" i="3"/>
  <c r="BC96" i="1" s="1"/>
  <c r="J34" i="4"/>
  <c r="AW97" i="1" s="1"/>
  <c r="F35" i="5"/>
  <c r="BB98" i="1"/>
  <c r="F36" i="6"/>
  <c r="BC99" i="1" s="1"/>
  <c r="F37" i="6"/>
  <c r="BD99" i="1" s="1"/>
  <c r="F36" i="2"/>
  <c r="BC95" i="1" s="1"/>
  <c r="F35" i="3"/>
  <c r="BB96" i="1" s="1"/>
  <c r="F34" i="5"/>
  <c r="BA98" i="1" s="1"/>
  <c r="F34" i="6"/>
  <c r="BA99" i="1"/>
  <c r="F34" i="7"/>
  <c r="BA100" i="1" s="1"/>
  <c r="F35" i="7"/>
  <c r="BB100" i="1" s="1"/>
  <c r="R127" i="4" l="1"/>
  <c r="R122" i="4" s="1"/>
  <c r="BK142" i="2"/>
  <c r="J142" i="2"/>
  <c r="J97" i="2"/>
  <c r="T695" i="2"/>
  <c r="P695" i="2"/>
  <c r="P125" i="5"/>
  <c r="P124" i="5"/>
  <c r="P123" i="5"/>
  <c r="AU98" i="1" s="1"/>
  <c r="R141" i="3"/>
  <c r="T125" i="6"/>
  <c r="T124" i="6" s="1"/>
  <c r="T123" i="6" s="1"/>
  <c r="BK695" i="2"/>
  <c r="J695" i="2" s="1"/>
  <c r="J107" i="2" s="1"/>
  <c r="BK127" i="7"/>
  <c r="J127" i="7"/>
  <c r="J97" i="7"/>
  <c r="T141" i="3"/>
  <c r="T140" i="3"/>
  <c r="T139" i="3"/>
  <c r="P125" i="6"/>
  <c r="P124" i="6" s="1"/>
  <c r="P123" i="6" s="1"/>
  <c r="AU99" i="1" s="1"/>
  <c r="R125" i="5"/>
  <c r="R124" i="5"/>
  <c r="R123" i="5"/>
  <c r="T127" i="4"/>
  <c r="T122" i="4"/>
  <c r="R207" i="3"/>
  <c r="P141" i="3"/>
  <c r="P140" i="3"/>
  <c r="P139" i="3"/>
  <c r="AU96" i="1" s="1"/>
  <c r="R125" i="6"/>
  <c r="R124" i="6"/>
  <c r="R123" i="6"/>
  <c r="R695" i="2"/>
  <c r="T142" i="2"/>
  <c r="R142" i="2"/>
  <c r="R141" i="2"/>
  <c r="T125" i="5"/>
  <c r="T124" i="5"/>
  <c r="T123" i="5"/>
  <c r="P127" i="4"/>
  <c r="P122" i="4" s="1"/>
  <c r="AU97" i="1" s="1"/>
  <c r="P142" i="2"/>
  <c r="BK207" i="3"/>
  <c r="J207" i="3"/>
  <c r="J109" i="3"/>
  <c r="BK125" i="6"/>
  <c r="J125" i="6"/>
  <c r="J98" i="6" s="1"/>
  <c r="J128" i="7"/>
  <c r="J98" i="7"/>
  <c r="BK141" i="3"/>
  <c r="J141" i="3" s="1"/>
  <c r="J98" i="3" s="1"/>
  <c r="BK123" i="5"/>
  <c r="J123" i="5" s="1"/>
  <c r="J96" i="5" s="1"/>
  <c r="J125" i="5"/>
  <c r="J98" i="5"/>
  <c r="BK122" i="4"/>
  <c r="J122" i="4" s="1"/>
  <c r="J96" i="4" s="1"/>
  <c r="J123" i="4"/>
  <c r="J97" i="4"/>
  <c r="J33" i="3"/>
  <c r="AV96" i="1" s="1"/>
  <c r="AT96" i="1" s="1"/>
  <c r="F33" i="4"/>
  <c r="AZ97" i="1"/>
  <c r="F33" i="5"/>
  <c r="AZ98" i="1"/>
  <c r="J33" i="6"/>
  <c r="AV99" i="1" s="1"/>
  <c r="AT99" i="1" s="1"/>
  <c r="BA94" i="1"/>
  <c r="AW94" i="1"/>
  <c r="AK30" i="1" s="1"/>
  <c r="F33" i="7"/>
  <c r="AZ100" i="1"/>
  <c r="BD94" i="1"/>
  <c r="W33" i="1"/>
  <c r="F33" i="2"/>
  <c r="AZ95" i="1" s="1"/>
  <c r="J33" i="2"/>
  <c r="AV95" i="1" s="1"/>
  <c r="AT95" i="1" s="1"/>
  <c r="F33" i="3"/>
  <c r="AZ96" i="1" s="1"/>
  <c r="J33" i="4"/>
  <c r="AV97" i="1" s="1"/>
  <c r="AT97" i="1" s="1"/>
  <c r="J33" i="5"/>
  <c r="AV98" i="1"/>
  <c r="AT98" i="1"/>
  <c r="F33" i="6"/>
  <c r="AZ99" i="1"/>
  <c r="J33" i="7"/>
  <c r="AV100" i="1"/>
  <c r="AT100" i="1"/>
  <c r="BC94" i="1"/>
  <c r="W32" i="1" s="1"/>
  <c r="BB94" i="1"/>
  <c r="W31" i="1" s="1"/>
  <c r="T141" i="2" l="1"/>
  <c r="R140" i="3"/>
  <c r="R139" i="3"/>
  <c r="P141" i="2"/>
  <c r="AU95" i="1" s="1"/>
  <c r="AU94" i="1" s="1"/>
  <c r="BK141" i="2"/>
  <c r="J141" i="2"/>
  <c r="BK126" i="7"/>
  <c r="J126" i="7"/>
  <c r="J96" i="7"/>
  <c r="BK140" i="3"/>
  <c r="J140" i="3"/>
  <c r="J97" i="3" s="1"/>
  <c r="BK124" i="6"/>
  <c r="J124" i="6"/>
  <c r="J97" i="6"/>
  <c r="J30" i="4"/>
  <c r="AG97" i="1" s="1"/>
  <c r="AZ94" i="1"/>
  <c r="W29" i="1" s="1"/>
  <c r="J30" i="2"/>
  <c r="AG95" i="1"/>
  <c r="AY94" i="1"/>
  <c r="W30" i="1"/>
  <c r="J30" i="5"/>
  <c r="AG98" i="1"/>
  <c r="AN98" i="1"/>
  <c r="AX94" i="1"/>
  <c r="J39" i="2" l="1"/>
  <c r="BK139" i="3"/>
  <c r="J139" i="3"/>
  <c r="J96" i="2"/>
  <c r="BK123" i="6"/>
  <c r="J123" i="6"/>
  <c r="J30" i="6" s="1"/>
  <c r="AG99" i="1" s="1"/>
  <c r="J39" i="5"/>
  <c r="J39" i="4"/>
  <c r="AN97" i="1"/>
  <c r="AN95" i="1"/>
  <c r="J30" i="3"/>
  <c r="AG96" i="1" s="1"/>
  <c r="J30" i="7"/>
  <c r="AG100" i="1"/>
  <c r="AV94" i="1"/>
  <c r="AK29" i="1" s="1"/>
  <c r="J96" i="3" l="1"/>
  <c r="J96" i="6"/>
  <c r="J39" i="3"/>
  <c r="J39" i="7"/>
  <c r="J39" i="6"/>
  <c r="AN96" i="1"/>
  <c r="AN99" i="1"/>
  <c r="AN100" i="1"/>
  <c r="AG94" i="1"/>
  <c r="AK26" i="1" s="1"/>
  <c r="AT94" i="1"/>
  <c r="AN94" i="1" l="1"/>
  <c r="AK35" i="1"/>
</calcChain>
</file>

<file path=xl/sharedStrings.xml><?xml version="1.0" encoding="utf-8"?>
<sst xmlns="http://schemas.openxmlformats.org/spreadsheetml/2006/main" count="17419" uniqueCount="2577">
  <si>
    <t>Export Komplet</t>
  </si>
  <si>
    <t/>
  </si>
  <si>
    <t>2.0</t>
  </si>
  <si>
    <t>False</t>
  </si>
  <si>
    <t>{2409df33-c816-4055-9a05-775828843c6b}</t>
  </si>
  <si>
    <t>&gt;&gt;  skryté sloupce  &lt;&lt;</t>
  </si>
  <si>
    <t>0,1</t>
  </si>
  <si>
    <t>21</t>
  </si>
  <si>
    <t>1</t>
  </si>
  <si>
    <t>15</t>
  </si>
  <si>
    <t>REKAPITULACE STAVBY</t>
  </si>
  <si>
    <t>v ---  níže se nacházejí doplnkové a pomocné údaje k sestavám  --- v</t>
  </si>
  <si>
    <t>Návod na vyplnění</t>
  </si>
  <si>
    <t>0,001</t>
  </si>
  <si>
    <t>Kód:</t>
  </si>
  <si>
    <t>Projektis2891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</si>
  <si>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</si>
  <si>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</si>
  <si>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GO pavilonu nosorožců 1, ZOO Dvůr Králové n.L.- zhodnocení</t>
  </si>
  <si>
    <t>KSO:</t>
  </si>
  <si>
    <t>CC-CZ:</t>
  </si>
  <si>
    <t>Místo:</t>
  </si>
  <si>
    <t>Dvůr Králové nad Labem</t>
  </si>
  <si>
    <t>Datum:</t>
  </si>
  <si>
    <t>3. 1. 2023</t>
  </si>
  <si>
    <t>Zadavatel:</t>
  </si>
  <si>
    <t>IČ:</t>
  </si>
  <si>
    <t>ZOO Dvůr Králové a.s., Štefánikova 1029, D.K.n.L.</t>
  </si>
  <si>
    <t>DIČ:</t>
  </si>
  <si>
    <t>Uchazeč:</t>
  </si>
  <si>
    <t>Vyplň údaj</t>
  </si>
  <si>
    <t>Projektant:</t>
  </si>
  <si>
    <t>Projektis DK s r.o., Legionářská 562, D.K.n.L.</t>
  </si>
  <si>
    <t>True</t>
  </si>
  <si>
    <t>Zpracovatel:</t>
  </si>
  <si>
    <t>ing. V. Švehla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</si>
  <si>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</si>
  <si>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</si>
  <si>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</si>
  <si>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</si>
  <si>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</si>
  <si>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</si>
  <si>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</si>
  <si>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</si>
  <si>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</si>
  <si>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</si>
  <si>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</si>
  <si>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</si>
  <si>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</si>
  <si>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</si>
  <si>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</si>
  <si>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</si>
  <si>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</si>
  <si>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</si>
  <si>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</si>
  <si>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</si>
  <si>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</si>
  <si>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</si>
  <si>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</si>
  <si>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</si>
  <si>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</si>
  <si>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</si>
  <si>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</si>
  <si>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</si>
  <si>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</si>
  <si>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</si>
  <si>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</si>
  <si>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</si>
  <si>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</si>
  <si>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</si>
  <si>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</si>
  <si>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</si>
  <si>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</si>
  <si>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</si>
  <si>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</si>
  <si>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</si>
  <si>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</si>
  <si>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</si>
  <si>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</si>
  <si>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</si>
  <si>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</si>
  <si>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</si>
  <si>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11</t>
  </si>
  <si>
    <t>SO 01 Pavilon nosorožců - AR + ST - zhodnocení</t>
  </si>
  <si>
    <t>STA</t>
  </si>
  <si>
    <t>{06f4285c-fdba-40ac-8dd1-e80ccd64d505}</t>
  </si>
  <si>
    <t>2</t>
  </si>
  <si>
    <t>SO 01 - Silnoproud a slaboproud - zhodnocení</t>
  </si>
  <si>
    <t>{0174fd67-de12-4cc7-b9f4-91ca5140a5cf}</t>
  </si>
  <si>
    <t>31</t>
  </si>
  <si>
    <t>SO 01 - Zdravotní technika - zhodnocení</t>
  </si>
  <si>
    <t>{6fa64b80-f98a-4aa1-997b-fc2db1d55930}</t>
  </si>
  <si>
    <t>4</t>
  </si>
  <si>
    <t>SO 01 - Vzduchotechnika - zhodnocení</t>
  </si>
  <si>
    <t>{93536e25-f54b-4252-a231-fd73cf18410e}</t>
  </si>
  <si>
    <t>5</t>
  </si>
  <si>
    <t>SO 01 - MaR - zhodnocení</t>
  </si>
  <si>
    <t>{0ae43473-7e57-4d6b-aea4-dd323794121e}</t>
  </si>
  <si>
    <t>61</t>
  </si>
  <si>
    <t>Vedlejší náklady - zhodnocení</t>
  </si>
  <si>
    <t>{95136ec1-76af-4aea-9deb-4e466cd9b6d0}</t>
  </si>
  <si>
    <t>fig14</t>
  </si>
  <si>
    <t>vnější omítka stěn</t>
  </si>
  <si>
    <t>778,37</t>
  </si>
  <si>
    <t>fig2</t>
  </si>
  <si>
    <t>výkop pro KZS kolem objektu</t>
  </si>
  <si>
    <t>39,091</t>
  </si>
  <si>
    <t>KRYCÍ LIST SOUPISU PRACÍ</t>
  </si>
  <si>
    <t>fig20</t>
  </si>
  <si>
    <t>KZS podhledů EPS 200 mm</t>
  </si>
  <si>
    <t>19,496</t>
  </si>
  <si>
    <t>fig21</t>
  </si>
  <si>
    <t>KZS podhledů EPS 120 mm</t>
  </si>
  <si>
    <t>57,222</t>
  </si>
  <si>
    <t>fig22</t>
  </si>
  <si>
    <t>KZS EPS-P 100 mm pod terénem</t>
  </si>
  <si>
    <t>72,144</t>
  </si>
  <si>
    <t>fig23</t>
  </si>
  <si>
    <t>KZS EPS-P 100 mm nad terénem</t>
  </si>
  <si>
    <t>61,728</t>
  </si>
  <si>
    <t>Objekt:</t>
  </si>
  <si>
    <t>fig24</t>
  </si>
  <si>
    <t>KZS EPS 120 mm SO1,2,3</t>
  </si>
  <si>
    <t>518,911</t>
  </si>
  <si>
    <t>11 - SO 01 Pavilon nosorožců - AR + ST - zhodnocení</t>
  </si>
  <si>
    <t>fig25</t>
  </si>
  <si>
    <t>KZS EPS 120 mm SO5</t>
  </si>
  <si>
    <t>71,168</t>
  </si>
  <si>
    <t>fig26</t>
  </si>
  <si>
    <t>KZS vnitřních stěn EPS 120 mm</t>
  </si>
  <si>
    <t>61,3</t>
  </si>
  <si>
    <t>fig27</t>
  </si>
  <si>
    <t>KZS ostění hl do 200 mm EPS 40 mm</t>
  </si>
  <si>
    <t>145,09</t>
  </si>
  <si>
    <t>fig28</t>
  </si>
  <si>
    <t>soklová lišta</t>
  </si>
  <si>
    <t>128,445</t>
  </si>
  <si>
    <t>fig29</t>
  </si>
  <si>
    <t>rohové lišty</t>
  </si>
  <si>
    <t>150,88</t>
  </si>
  <si>
    <t>fig30</t>
  </si>
  <si>
    <t>parapetní lišty</t>
  </si>
  <si>
    <t>31,08</t>
  </si>
  <si>
    <t>fig32</t>
  </si>
  <si>
    <t>izolace proti vodě svislá v Pdl1 a Pdl2</t>
  </si>
  <si>
    <t>102,206</t>
  </si>
  <si>
    <t>fig33</t>
  </si>
  <si>
    <t>povlaková krytina Sch1</t>
  </si>
  <si>
    <t>466,947</t>
  </si>
  <si>
    <t>fig34</t>
  </si>
  <si>
    <t>povlaková krytina Sch2</t>
  </si>
  <si>
    <t>166,929</t>
  </si>
  <si>
    <t>fig35</t>
  </si>
  <si>
    <t>parotěsná zábrana v Sch1</t>
  </si>
  <si>
    <t>442,338</t>
  </si>
  <si>
    <t>fig36</t>
  </si>
  <si>
    <t>TI v Sch1</t>
  </si>
  <si>
    <t>453,905</t>
  </si>
  <si>
    <t>fig45</t>
  </si>
  <si>
    <t>obložení stěn deskami cementotřískovými SV1</t>
  </si>
  <si>
    <t>19,388</t>
  </si>
  <si>
    <t>fig46</t>
  </si>
  <si>
    <t>podkladní rošt</t>
  </si>
  <si>
    <t>83,12</t>
  </si>
  <si>
    <t>fig51</t>
  </si>
  <si>
    <t>SDK podhled 1xH2DF 15 mm s izolací</t>
  </si>
  <si>
    <t>73,84</t>
  </si>
  <si>
    <t>fig61</t>
  </si>
  <si>
    <t>keramická dlažba</t>
  </si>
  <si>
    <t>37,33</t>
  </si>
  <si>
    <t>fig62</t>
  </si>
  <si>
    <t>keramický sokl</t>
  </si>
  <si>
    <t>39,78</t>
  </si>
  <si>
    <t>fig63</t>
  </si>
  <si>
    <t>keramický obklad</t>
  </si>
  <si>
    <t>22,15</t>
  </si>
  <si>
    <t>fig71</t>
  </si>
  <si>
    <t>úprava podlah T11</t>
  </si>
  <si>
    <t>174,434</t>
  </si>
  <si>
    <t>fig72</t>
  </si>
  <si>
    <t>úprava stěn T11</t>
  </si>
  <si>
    <t>298,995</t>
  </si>
  <si>
    <t>fig83</t>
  </si>
  <si>
    <t>zámečnické konstrukce nerezové</t>
  </si>
  <si>
    <t>178,9</t>
  </si>
  <si>
    <t>fig86</t>
  </si>
  <si>
    <t>ocelové konstrukce nerezové</t>
  </si>
  <si>
    <t>2577</t>
  </si>
  <si>
    <t>fig91</t>
  </si>
  <si>
    <t>nátěry zámečnických konstrukcí</t>
  </si>
  <si>
    <t>41,85</t>
  </si>
  <si>
    <t>fig99</t>
  </si>
  <si>
    <t>fasádní lešení</t>
  </si>
  <si>
    <t>870,293</t>
  </si>
  <si>
    <t>fig31</t>
  </si>
  <si>
    <t>izolace proti vodě vodorovná v Pdl1 a Pdl2</t>
  </si>
  <si>
    <t>450,945</t>
  </si>
  <si>
    <t>fig43</t>
  </si>
  <si>
    <t>bednění 24 mm</t>
  </si>
  <si>
    <t>117,868</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</si>
  <si>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</si>
  <si>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</si>
  <si>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</si>
  <si>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</si>
  <si>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</si>
  <si>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</si>
  <si>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</si>
  <si>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</si>
  <si>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</si>
  <si>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</si>
  <si>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</si>
  <si>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</si>
  <si>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</si>
  <si>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</si>
  <si>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</si>
  <si>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</si>
  <si>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</si>
  <si>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</si>
  <si>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</si>
  <si>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</si>
  <si>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</si>
  <si>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</si>
  <si>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</si>
  <si>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</si>
  <si>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</si>
  <si>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</si>
  <si>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777 - Podlahy lité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</si>
  <si>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</si>
  <si>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</si>
  <si>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</si>
  <si>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</si>
  <si>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</si>
  <si>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</si>
  <si>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</si>
  <si>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</si>
  <si>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</si>
  <si>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</si>
  <si>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</si>
  <si>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</si>
  <si>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</si>
  <si>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</si>
  <si>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</si>
  <si>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</si>
  <si>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</si>
  <si>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</si>
  <si>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</si>
  <si>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</si>
  <si>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239</t>
  </si>
  <si>
    <t>K</t>
  </si>
  <si>
    <t>113106132</t>
  </si>
  <si>
    <t>Rozebrání dlažeb z betonových nebo kamenných dlaždic komunikací pro pěší strojně pl do 50 m2</t>
  </si>
  <si>
    <t>m2</t>
  </si>
  <si>
    <t>CS ÚRS 2021 02</t>
  </si>
  <si>
    <t>-1503618913</t>
  </si>
  <si>
    <t>VV</t>
  </si>
  <si>
    <t>(8,52+49,22)*0,5</t>
  </si>
  <si>
    <t>12,15*0,25</t>
  </si>
  <si>
    <t>Mezisoučet                                                "Och2"</t>
  </si>
  <si>
    <t>3</t>
  </si>
  <si>
    <t>240</t>
  </si>
  <si>
    <t>113107336</t>
  </si>
  <si>
    <t>Odstranění podkladu z betonu vyztuženého sítěmi tl přes 100 do 150 mm strojně pl do 50 m2</t>
  </si>
  <si>
    <t>36100570</t>
  </si>
  <si>
    <t>(15,66+0,44)*0,7+2,0+18,01*0,4+3,89*0,2                "Och1"</t>
  </si>
  <si>
    <t>(8,52+49,22)*0,1+12,15*0,3                          "Och2"</t>
  </si>
  <si>
    <t>Mezisoučet</t>
  </si>
  <si>
    <t>132253102</t>
  </si>
  <si>
    <t>Hloubení rýh nezapažených š do 800 mm v hornině třídy těžitelnosti I skupiny 3 objem do 50 m3 strojně v omezeném prostoru</t>
  </si>
  <si>
    <t>m3</t>
  </si>
  <si>
    <t>2079286326</t>
  </si>
  <si>
    <t>(15,66+0,44+12,21+18,01+3,89)*0,7*0,4               "Och1"</t>
  </si>
  <si>
    <t>((8,52-0,6+49,22)*0,6+12,45*0,55)*0,4         "Och2"</t>
  </si>
  <si>
    <t>(9,565+14,945)*0,7*0,5                            "Och3"</t>
  </si>
  <si>
    <t>Mezisoučet                    "výkop pro KZS kolem objektu"</t>
  </si>
  <si>
    <t>162751117</t>
  </si>
  <si>
    <t>Vodorovné přemístění přes 9 000 do 10000 m výkopku/sypaniny z horniny třídy těžitelnosti I skupiny 1 až 3</t>
  </si>
  <si>
    <t>530654688</t>
  </si>
  <si>
    <t>162751119</t>
  </si>
  <si>
    <t>Příplatek k vodorovnému přemístění výkopku/sypaniny z horniny třídy těžitelnosti I skupiny 1 až 3 ZKD 1000 m přes 10000 m</t>
  </si>
  <si>
    <t>-525153135</t>
  </si>
  <si>
    <t>39,091*20 'Přepočtené koeficientem množství</t>
  </si>
  <si>
    <t>171201231</t>
  </si>
  <si>
    <t>Poplatek za uložení zeminy a kamení na recyklační skládce (skládkovné) kód odpadu 17 05 04</t>
  </si>
  <si>
    <t>t</t>
  </si>
  <si>
    <t>-1835497567</t>
  </si>
  <si>
    <t>fig2*1,800</t>
  </si>
  <si>
    <t>Zakládání</t>
  </si>
  <si>
    <t>271542211</t>
  </si>
  <si>
    <t>Podsyp pod základové konstrukce se zhutněním z netříděné štěrkodrtě</t>
  </si>
  <si>
    <t>304037636</t>
  </si>
  <si>
    <t>(15,66+0,44+12,21+18,01+3,89)*0,6*0,35               "Och1"</t>
  </si>
  <si>
    <t>((8,52-0,6+49,22)*0,5+12,45*0,45)*0,3         "Och2"</t>
  </si>
  <si>
    <t>(9,565+14,945)*0,6*0,4                            "Och3"</t>
  </si>
  <si>
    <t>6</t>
  </si>
  <si>
    <t>275313711</t>
  </si>
  <si>
    <t>Základové patky z betonu tř. C 20/25</t>
  </si>
  <si>
    <t>1213027591</t>
  </si>
  <si>
    <t>0,8*0,8*1,2*2                                                        "108b"</t>
  </si>
  <si>
    <t xml:space="preserve">0,6*0,6*0,8*1                                                   </t>
  </si>
  <si>
    <t>0,8*0,6*(1,02-0,02)*8                           "107a,b"</t>
  </si>
  <si>
    <t>Svislé a kompletní konstrukce</t>
  </si>
  <si>
    <t>7</t>
  </si>
  <si>
    <t>310238211</t>
  </si>
  <si>
    <t>Zazdívka otvorů pl přes 0,25 do 1 m2 ve zdivu nadzákladovém cihlami pálenými na MVC</t>
  </si>
  <si>
    <t>660350374</t>
  </si>
  <si>
    <t>0,88*0,9*0,48*28</t>
  </si>
  <si>
    <t>0,59*1,45*0,48</t>
  </si>
  <si>
    <t>0,39*1,96*0,425</t>
  </si>
  <si>
    <t>0,30*2,4*0,5</t>
  </si>
  <si>
    <t>8</t>
  </si>
  <si>
    <t>310239211</t>
  </si>
  <si>
    <t>Zazdívka otvorů pl přes 1 do 4 m2 ve zdivu nadzákladovém cihlami pálenými na MVC</t>
  </si>
  <si>
    <t>-134060393</t>
  </si>
  <si>
    <t>0,98*2,1*0,48</t>
  </si>
  <si>
    <t>1,0*2,4*0,50</t>
  </si>
  <si>
    <t>1,2*2,26*0,42</t>
  </si>
  <si>
    <t>0,95*2,1*0,21</t>
  </si>
  <si>
    <t>9</t>
  </si>
  <si>
    <t>311272227</t>
  </si>
  <si>
    <t>Zdivo z pórobetonových tvárnic na pero a drážku přes P2 do P4 do 450 kg/m3 na tenkovrstvou maltu tl 300 m</t>
  </si>
  <si>
    <t>-129899453</t>
  </si>
  <si>
    <t>(3,05-1,45)*2,25*7</t>
  </si>
  <si>
    <t>10</t>
  </si>
  <si>
    <t>311272241</t>
  </si>
  <si>
    <t>Zdivo z pórobetonových tvárnic na pero a drážku přes P2 do P4 přes 450 do 600 kg/m3 na tenkovrstvou maltu tl 300 mm</t>
  </si>
  <si>
    <t>-414119941</t>
  </si>
  <si>
    <t>(2,5+6,48)*3,5</t>
  </si>
  <si>
    <t>5,5*4,0</t>
  </si>
  <si>
    <t>241</t>
  </si>
  <si>
    <t>311322611</t>
  </si>
  <si>
    <t>Nosná zeď ze ŽB odolného proti agresivnímu prostředí tř. C 30/37 bez výztuže</t>
  </si>
  <si>
    <t>-1648573914</t>
  </si>
  <si>
    <t>(1,55*(0,31+0,23)+1,66*(0,31+0,65))*0,58*7</t>
  </si>
  <si>
    <t>(3,21*(2,2-0,31)+(1,2+0,2)*(2,95-2,23)+(0,2+6,38)*(3,5-2,2))*0,20*1</t>
  </si>
  <si>
    <t>242</t>
  </si>
  <si>
    <t>311351121</t>
  </si>
  <si>
    <t>Zřízení oboustranného bednění nosných nadzákladových zdí</t>
  </si>
  <si>
    <t>-860950274</t>
  </si>
  <si>
    <t>((0,58+2*1,55)*(0,31+0,23)+(0,58+2*1,66)*(0,31+0,65))*7</t>
  </si>
  <si>
    <t>(3,21*(2,2-0,31)+(1,2+0,2)*(2,95-2,23)+(0,2+6,38)*(3,5-2,2))*2*1</t>
  </si>
  <si>
    <t>243</t>
  </si>
  <si>
    <t>311351122</t>
  </si>
  <si>
    <t>Odstranění oboustranného bednění nosných nadzákladových zdí</t>
  </si>
  <si>
    <t>-2089223263</t>
  </si>
  <si>
    <t>244</t>
  </si>
  <si>
    <t>311361221</t>
  </si>
  <si>
    <t>Výztuž nosných zdí betonářskou ocelí 10 216</t>
  </si>
  <si>
    <t>1152212284</t>
  </si>
  <si>
    <t>8,6*0,001                    "č.v. 116"</t>
  </si>
  <si>
    <t>245</t>
  </si>
  <si>
    <t>311361821</t>
  </si>
  <si>
    <t>Výztuž nosných zdí betonářskou ocelí 10 505</t>
  </si>
  <si>
    <t>-121229920</t>
  </si>
  <si>
    <t>(417,8+353,0)*0,001                    "č.v. 116"</t>
  </si>
  <si>
    <t>246</t>
  </si>
  <si>
    <t>311362021</t>
  </si>
  <si>
    <t>Výztuž nosných zdí svařovanými sítěmi Kari</t>
  </si>
  <si>
    <t>614495452</t>
  </si>
  <si>
    <t>905,8*0,001                    "č.v. 116"</t>
  </si>
  <si>
    <t>317168022</t>
  </si>
  <si>
    <t>Překlad keramický plochý š 145 mm dl 1250 mm</t>
  </si>
  <si>
    <t>kus</t>
  </si>
  <si>
    <t>213082803</t>
  </si>
  <si>
    <t>12</t>
  </si>
  <si>
    <t>317944321</t>
  </si>
  <si>
    <t>Válcované nosníky do č.12 dodatečně osazované do připravených otvorů</t>
  </si>
  <si>
    <t>-1773189068</t>
  </si>
  <si>
    <t>(1,65*3+1,2*3*11+1,4*3+1,5*3+2,05*3+1,55*3*2+1,9*3+1,7*3+1,4*3+1,55*2)*8,1*0,001            "IPE 100"</t>
  </si>
  <si>
    <t xml:space="preserve">2,55*3*10,4*0,001                          "IPE 120"     </t>
  </si>
  <si>
    <t>13</t>
  </si>
  <si>
    <t>317944323</t>
  </si>
  <si>
    <t>Válcované nosníky č.14 až 22 dodatečně osazované do připravených otvorů</t>
  </si>
  <si>
    <t>-231940346</t>
  </si>
  <si>
    <t>3,45*7*26,6*0,001                             "UPE 220"</t>
  </si>
  <si>
    <t>3,45*2*7*15,8*0,001                          "IPE 160"</t>
  </si>
  <si>
    <t>14</t>
  </si>
  <si>
    <t>M</t>
  </si>
  <si>
    <t>553999013</t>
  </si>
  <si>
    <t>žárové zinkování</t>
  </si>
  <si>
    <t>kg</t>
  </si>
  <si>
    <t>819037928</t>
  </si>
  <si>
    <t>3,45*7*21,1                             "UPE 220"</t>
  </si>
  <si>
    <t>317998125</t>
  </si>
  <si>
    <t>Tepelná izolace mezi překlady jakékoliv výšky z EPS tl 100 mm</t>
  </si>
  <si>
    <t>-2115147654</t>
  </si>
  <si>
    <t>5,6*0,26                                "V2"</t>
  </si>
  <si>
    <t>247</t>
  </si>
  <si>
    <t>319211123</t>
  </si>
  <si>
    <t>Dodatečná izolace PE fólií zdiva smíšeného tl přes 300 do 600 mm ručním podbouráním v do 300 mm</t>
  </si>
  <si>
    <t>1111617189</t>
  </si>
  <si>
    <t>248</t>
  </si>
  <si>
    <t>319231212</t>
  </si>
  <si>
    <t>Dodatečná izolace PE fólií zdiva cihelného tl do 300 mm podřezáním řetězovou pilou</t>
  </si>
  <si>
    <t>359387012</t>
  </si>
  <si>
    <t>(2,85-0,95)*0,21</t>
  </si>
  <si>
    <t>249</t>
  </si>
  <si>
    <t>319231213</t>
  </si>
  <si>
    <t>Dodatečná izolace PE fólií zdiva cihelného tl přes 300 do 600 mm podřezáním řetězovou pilou</t>
  </si>
  <si>
    <t>-756112528</t>
  </si>
  <si>
    <t>(0,44+23,58+0,2+23,95+0,46)*0,48</t>
  </si>
  <si>
    <t>(7,58-1,45-1,25)*0,44</t>
  </si>
  <si>
    <t>(48,66-3,05*6)*0,5</t>
  </si>
  <si>
    <t>(7,58-1,25)*0,46</t>
  </si>
  <si>
    <t>(12,385-1,2-1,0)*0,42</t>
  </si>
  <si>
    <t>15,465*0,44</t>
  </si>
  <si>
    <t>(3,29+0,3+5,04+0,3+1,24-1,65-2,15-1,1)*0,425</t>
  </si>
  <si>
    <t>(4,0+3,1+0,4-1,0-1,3)*0,46</t>
  </si>
  <si>
    <t>16</t>
  </si>
  <si>
    <t>342244221</t>
  </si>
  <si>
    <t>Příčka z cihel broušených na tenkovrstvou maltu tloušťky 140 mm</t>
  </si>
  <si>
    <t>80786408</t>
  </si>
  <si>
    <t>(1,56+4,225+1,2+0,14+3,485)*3,5</t>
  </si>
  <si>
    <t>-0,8*1,97*3</t>
  </si>
  <si>
    <t>17</t>
  </si>
  <si>
    <t>342321610</t>
  </si>
  <si>
    <t>Stěny výplňové ze ŽB tř. C 30/37</t>
  </si>
  <si>
    <t>1437408776</t>
  </si>
  <si>
    <t>(6,14+47,61+3,03)*2,05*0,12        "přibetonávka"</t>
  </si>
  <si>
    <t>18</t>
  </si>
  <si>
    <t>342351311</t>
  </si>
  <si>
    <t>Zřízení jednostranného bednění výplňových stěn a příček</t>
  </si>
  <si>
    <t>369951060</t>
  </si>
  <si>
    <t>(6,14+47,61+3,03)*2,05        "přibetonávka"</t>
  </si>
  <si>
    <t>19</t>
  </si>
  <si>
    <t>342351312</t>
  </si>
  <si>
    <t>Odstranění jednostranného bednění výplňových stěn a příček</t>
  </si>
  <si>
    <t>398378882</t>
  </si>
  <si>
    <t>Vodorovné konstrukce</t>
  </si>
  <si>
    <t>20</t>
  </si>
  <si>
    <t>417321515</t>
  </si>
  <si>
    <t>Ztužující pásy a věnce ze ŽB tř. C 25/30</t>
  </si>
  <si>
    <t>1185173144</t>
  </si>
  <si>
    <t>6,5*0,3*0,26                                "V1"</t>
  </si>
  <si>
    <t>5,6*0,2*0,26                                "V2"</t>
  </si>
  <si>
    <t>2,5*0,3*0,31                                "V3"</t>
  </si>
  <si>
    <t>10,7*0,14*0,31                            "V4"</t>
  </si>
  <si>
    <t>(8,8+48,745+12,385+0,595+11,065+8,35)*0,21*0,16     "nabetonávka atiky"</t>
  </si>
  <si>
    <t>15,465*0,44*0,16                  "nabetonávka atiky"</t>
  </si>
  <si>
    <t>(10,085*0,2+12,2*0,3)*0,10      "nabetonávka pod pozednice"</t>
  </si>
  <si>
    <t xml:space="preserve">Mezisoučet                             </t>
  </si>
  <si>
    <t>Součet</t>
  </si>
  <si>
    <t>417351115</t>
  </si>
  <si>
    <t>Zřízení bednění ztužujících věnců</t>
  </si>
  <si>
    <t>1603406425</t>
  </si>
  <si>
    <t>6,5*2*0,26                                "V1"</t>
  </si>
  <si>
    <t>5,6*2*0,26                                "V2"</t>
  </si>
  <si>
    <t>2,5*2*0,31                                "V3"</t>
  </si>
  <si>
    <t>10,7*2*0,31                             "V4"</t>
  </si>
  <si>
    <t>(8,8+48,745+12,385+0,595+11,065+8,35)*2*0,16     "nabetonávka atiky"</t>
  </si>
  <si>
    <t>15,465*2*0,16                  "nabetonávka atiky"</t>
  </si>
  <si>
    <t>(10,085*1+12,2*1)*0,10      "nabetonávka pod pozednice"</t>
  </si>
  <si>
    <t>22</t>
  </si>
  <si>
    <t>417351116</t>
  </si>
  <si>
    <t>Odstranění bednění ztužujících věnců</t>
  </si>
  <si>
    <t>-441592258</t>
  </si>
  <si>
    <t>23</t>
  </si>
  <si>
    <t>417361821</t>
  </si>
  <si>
    <t>Výztuž ztužujících pásů a věnců betonářskou ocelí 10 505</t>
  </si>
  <si>
    <t>-926462407</t>
  </si>
  <si>
    <t>(20,2+93,3)*0,001                     "v.č. 117"</t>
  </si>
  <si>
    <t>Komunikace pozemní</t>
  </si>
  <si>
    <t>250</t>
  </si>
  <si>
    <t>596811220</t>
  </si>
  <si>
    <t>Kladení betonové dlažby komunikací pro pěší do lože z kameniva velikosti přes 0,09 do 0,25 m2 pl do 50 m2</t>
  </si>
  <si>
    <t>-1860762759</t>
  </si>
  <si>
    <t>(9,565+14,945)*0,5                            "Och3"</t>
  </si>
  <si>
    <t>251</t>
  </si>
  <si>
    <t>59245601</t>
  </si>
  <si>
    <t>dlažba desková betonová 500x500x50mm přírodní</t>
  </si>
  <si>
    <t>-257473292</t>
  </si>
  <si>
    <t>(9,565+14,945)*0,5*1,03                            "Och3"</t>
  </si>
  <si>
    <t>Úpravy povrchů, podlahy a osazování výplní</t>
  </si>
  <si>
    <t>24</t>
  </si>
  <si>
    <t>621151011</t>
  </si>
  <si>
    <t>Penetrační silikátový nátěr vnějších pastovitých tenkovrstvých omítek podhledů</t>
  </si>
  <si>
    <t>809029011</t>
  </si>
  <si>
    <t>25</t>
  </si>
  <si>
    <t>621211021</t>
  </si>
  <si>
    <t>Montáž kontaktního zateplení vnějších podhledů lepením a mechanickým kotvením polystyrénových desek do betonu nebo zdiva tl přes 80 do 120 mm</t>
  </si>
  <si>
    <t>277990666</t>
  </si>
  <si>
    <t>(49,22-0,6+0,12)*(0,50+0,53)                "římsa"</t>
  </si>
  <si>
    <t>(0,4*0,6*2+(0,4+0,6)*0,3)*9        "vazníky"</t>
  </si>
  <si>
    <t>Mezisoučet                                "S"</t>
  </si>
  <si>
    <t>Součet                                        "KZS podhledů EPS 120 mm"</t>
  </si>
  <si>
    <t>26</t>
  </si>
  <si>
    <t>28375939</t>
  </si>
  <si>
    <t>deska EPS 70 fasádní λ=0,039 tl 120mm</t>
  </si>
  <si>
    <t>-435776189</t>
  </si>
  <si>
    <t>fig21*1,05</t>
  </si>
  <si>
    <t>27</t>
  </si>
  <si>
    <t>621211041</t>
  </si>
  <si>
    <t>Montáž kontaktního zateplení vnějších podhledů lepením a mechanickým kotvením polystyrénových desek do betonu nebo zdiva tl přes 160 do 200 mm</t>
  </si>
  <si>
    <t>-702150128</t>
  </si>
  <si>
    <t>(49,22-0,6+0,12)*0,40                "římsa - střešní panel"</t>
  </si>
  <si>
    <t>28</t>
  </si>
  <si>
    <t>28375954</t>
  </si>
  <si>
    <t>deska EPS 70 fasádní λ=0,039 tl 200mm</t>
  </si>
  <si>
    <t>1403053109</t>
  </si>
  <si>
    <t>fig20*1,05</t>
  </si>
  <si>
    <t>29</t>
  </si>
  <si>
    <t>621251101</t>
  </si>
  <si>
    <t>Příplatek k cenám kontaktního zateplení podhledů za zápustnou montáž a použití  použití tepelněizolačních zátek z polystyrenu</t>
  </si>
  <si>
    <t>-1913046571</t>
  </si>
  <si>
    <t>30</t>
  </si>
  <si>
    <t>621521012</t>
  </si>
  <si>
    <t>Tenkovrstvá silikátová zatíraná omítka zrnitost 1,5 mm vnějších podhledů</t>
  </si>
  <si>
    <t>1079771453</t>
  </si>
  <si>
    <t>622151011</t>
  </si>
  <si>
    <t>Penetrační silikátový nátěr vnějších pastovitých tenkovrstvých omítek stěn</t>
  </si>
  <si>
    <t>1689659744</t>
  </si>
  <si>
    <t>fig27*0,2</t>
  </si>
  <si>
    <t>32</t>
  </si>
  <si>
    <t>622151021</t>
  </si>
  <si>
    <t>Penetrační akrylátový nátěr vnějších mozaikových tenkovrstvých omítek stěn</t>
  </si>
  <si>
    <t>68381124</t>
  </si>
  <si>
    <t>33</t>
  </si>
  <si>
    <t>622211021</t>
  </si>
  <si>
    <t>Montáž kontaktního zateplení vnějších stěn lepením a mechanickým kotvením polystyrénových desek do betonu a zdiva tl přes 80 do 120 mm</t>
  </si>
  <si>
    <t>1645675039</t>
  </si>
  <si>
    <t>(59,235+0,12*2)*0,5                        "sokl pod terénem"</t>
  </si>
  <si>
    <t>15,465*0,5                              "sokl pod terénem"</t>
  </si>
  <si>
    <t>Mezisoučet                                  "V"</t>
  </si>
  <si>
    <t>(8,56-0,5)*0,5                       "sokl pod terénem"</t>
  </si>
  <si>
    <t>Mezisoučet                                    "Z"</t>
  </si>
  <si>
    <t xml:space="preserve">(48,66+12,385+0,12*2)*0,5                     "sokl pod terénem"  </t>
  </si>
  <si>
    <t>Mezisoučet                                       "J"</t>
  </si>
  <si>
    <t>Součet                           "KZS EPS-P 100 mm - SO4 pod terénem"</t>
  </si>
  <si>
    <t>(59,235+0,12*2)*(0,23+(0,07+0,40)/2)       "sokl nad terénem"</t>
  </si>
  <si>
    <t>15,465*(0,4+0,02)               "sokl nad terénem"</t>
  </si>
  <si>
    <t>(8,56-0,5)*(0,23+(0,02+0,28)/2)       "sokl nad terénem"</t>
  </si>
  <si>
    <t xml:space="preserve">(48,66+12,385+0,12*2)*(0,4-0)               "sokl nad terénem"  </t>
  </si>
  <si>
    <t>Součet                   "KZS EPS-P 100 mm - SO4 nad terénem"</t>
  </si>
  <si>
    <t>(49,22-0,6+0,12)*(3,96-0,23)-9,375*0,23                 "fasáda"</t>
  </si>
  <si>
    <t>(3,29+0,3+5,04+0,3+1,24+0,435+0,12)*(5,22-0)       "fasáda"</t>
  </si>
  <si>
    <t>-1,65*2,38*1</t>
  </si>
  <si>
    <t>-2,15*2,08*1</t>
  </si>
  <si>
    <t>-1,1*2,1*1</t>
  </si>
  <si>
    <t>15,465*(5,22-0,4)                      "fasáda"</t>
  </si>
  <si>
    <t>8,56*(5,22-0,23)                      "fasáda"</t>
  </si>
  <si>
    <t>-1,25*2,08*1</t>
  </si>
  <si>
    <t>-1,45*2,2*1</t>
  </si>
  <si>
    <t xml:space="preserve">(48,66+12,385+0,6+0,12*2)*(4,07-0,4)               "fasáda SO1"  </t>
  </si>
  <si>
    <t>-1,45*2,2*6</t>
  </si>
  <si>
    <t>-1,0*2,1*1</t>
  </si>
  <si>
    <t>-0,88*0,90*9</t>
  </si>
  <si>
    <t>-0,88*0,65*21</t>
  </si>
  <si>
    <t>-0,78*0,90*6</t>
  </si>
  <si>
    <t>Součet                                       "KZS EPS 120 mm - SO1,2,3"</t>
  </si>
  <si>
    <t xml:space="preserve">(48,66+12,385+0,6+0,12*2)*(5,22-4,07)             "fasáda SO5"  </t>
  </si>
  <si>
    <t>Součet                                      "KZS EPS 120 mm - SO5"</t>
  </si>
  <si>
    <t>Mezisoučet                             "vnitřní zateplení stěn nad podhledem"</t>
  </si>
  <si>
    <t>Součet                                        "KZS EPS 120 mm"</t>
  </si>
  <si>
    <t>fig22+fig23</t>
  </si>
  <si>
    <t>fig24+fig25</t>
  </si>
  <si>
    <t>34</t>
  </si>
  <si>
    <t>28376017</t>
  </si>
  <si>
    <t>deska perimetrická fasádní soklová 150kPa λ=0,035 tl 100mm</t>
  </si>
  <si>
    <t>1114012956</t>
  </si>
  <si>
    <t>(fig22+fig23)*1,05</t>
  </si>
  <si>
    <t>35</t>
  </si>
  <si>
    <t>-824525974</t>
  </si>
  <si>
    <t>(fig24+fig25)*1,05</t>
  </si>
  <si>
    <t>fig26*1,05</t>
  </si>
  <si>
    <t>36</t>
  </si>
  <si>
    <t>622212001</t>
  </si>
  <si>
    <t>Montáž kontaktního zateplení vnějšího ostění, nadpraží nebo parapetu hl. špalety do 200 mm lepením desek z polystyrenu tl do 40 mm</t>
  </si>
  <si>
    <t>m</t>
  </si>
  <si>
    <t>-868819031</t>
  </si>
  <si>
    <t>(1,65+2*2,38)*1</t>
  </si>
  <si>
    <t>(2,15+2*2,08)*1</t>
  </si>
  <si>
    <t>(1,1+2*2,1)*1</t>
  </si>
  <si>
    <t>(1,25+2*2,08)*1</t>
  </si>
  <si>
    <t>(1,0+2*2,1)*1</t>
  </si>
  <si>
    <t>(0,88+0,90)*2*9</t>
  </si>
  <si>
    <t>(0,88+0,65)*2*21</t>
  </si>
  <si>
    <t>(0,78+0,90)*2*6</t>
  </si>
  <si>
    <t>Součet                          "KZS ostění hl do 200 mm EPS 40 mm"</t>
  </si>
  <si>
    <t>37</t>
  </si>
  <si>
    <t>28375932</t>
  </si>
  <si>
    <t>deska EPS 70 fasádní λ=0,039 tl 40mm</t>
  </si>
  <si>
    <t>-936416192</t>
  </si>
  <si>
    <t>fig27*0,20*1,1</t>
  </si>
  <si>
    <t>38</t>
  </si>
  <si>
    <t>622251101</t>
  </si>
  <si>
    <t>Příplatek k cenám kontaktního zateplení vnějších stěn za zápustnou montáž a použití tepelněizolačních zátek z polystyrenu</t>
  </si>
  <si>
    <t>-1206071449</t>
  </si>
  <si>
    <t>39</t>
  </si>
  <si>
    <t>622252001</t>
  </si>
  <si>
    <t>Montáž profilů kontaktního zateplení připevněných mechanicky</t>
  </si>
  <si>
    <t>682455677</t>
  </si>
  <si>
    <t>(0,12+48,66+12,385+0,6+15,705+59,235+0,12*2+8,8)</t>
  </si>
  <si>
    <t>-(1,45*7+1,25+1,0+1,1+2,15+1,65)</t>
  </si>
  <si>
    <t>40</t>
  </si>
  <si>
    <t>59051649</t>
  </si>
  <si>
    <t>profil zakládací Al tl 0,7mm pro ETICS pro izolant tl 120mm</t>
  </si>
  <si>
    <t>123883067</t>
  </si>
  <si>
    <t>fig28*1,05</t>
  </si>
  <si>
    <t>41</t>
  </si>
  <si>
    <t>622252002</t>
  </si>
  <si>
    <t>Montáž profilů kontaktního zateplení lepených</t>
  </si>
  <si>
    <t>-2080075438</t>
  </si>
  <si>
    <t>(49,22-0,6+0,12)*2                "římsa"</t>
  </si>
  <si>
    <t>((0,4+0,6)*2+0,6)*9        "vazníky"</t>
  </si>
  <si>
    <t>6,0*5                                 "svislé lišty"</t>
  </si>
  <si>
    <t>Mezisoučet                             "rohové lišty"</t>
  </si>
  <si>
    <t>0,88*(9+21)+0,78*6</t>
  </si>
  <si>
    <t>Mezisoučet                             "parapetní lišty"</t>
  </si>
  <si>
    <t>fig27-fig30</t>
  </si>
  <si>
    <t>Mezisoučet                              "okenní lišty"</t>
  </si>
  <si>
    <t>42</t>
  </si>
  <si>
    <t>63127464</t>
  </si>
  <si>
    <t>profil rohový Al 15x15mm s výztužnou tkaninou š 100mm pro ETICS</t>
  </si>
  <si>
    <t>-1790993341</t>
  </si>
  <si>
    <t>fig29*1,05</t>
  </si>
  <si>
    <t>43</t>
  </si>
  <si>
    <t>59051510</t>
  </si>
  <si>
    <t>profil začišťovací s okapnicí PVC s výztužnou tkaninou pro nadpraží ETICS</t>
  </si>
  <si>
    <t>966941127</t>
  </si>
  <si>
    <t>(fig27-fig30)*1,05</t>
  </si>
  <si>
    <t>44</t>
  </si>
  <si>
    <t>59051512</t>
  </si>
  <si>
    <t>profil začišťovací s okapnicí PVC s výztužnou tkaninou pro parapet ETICS</t>
  </si>
  <si>
    <t>1966013501</t>
  </si>
  <si>
    <t>fig30*1,05</t>
  </si>
  <si>
    <t>45</t>
  </si>
  <si>
    <t>622325102</t>
  </si>
  <si>
    <t>Oprava vnější vápenocementové hladké omítky složitosti 1 stěn v rozsahu přes 10 do 30 %</t>
  </si>
  <si>
    <t>1387325082</t>
  </si>
  <si>
    <t>46</t>
  </si>
  <si>
    <t>622511112</t>
  </si>
  <si>
    <t>Tenkovrstvá akrylátová mozaiková střednězrnná omítka vnějších stěn</t>
  </si>
  <si>
    <t>1060975806</t>
  </si>
  <si>
    <t>47</t>
  </si>
  <si>
    <t>622521012</t>
  </si>
  <si>
    <t>Tenkovrstvá silikátová zatíraná omítka zrnitost 1,5 mm vnějších stěn</t>
  </si>
  <si>
    <t>1834002963</t>
  </si>
  <si>
    <t>48</t>
  </si>
  <si>
    <t>629995101</t>
  </si>
  <si>
    <t>Očištění vnějších ploch tlakovou vodou</t>
  </si>
  <si>
    <t>2110745172</t>
  </si>
  <si>
    <t>59,235*0,5                        "sokl pod terénem"</t>
  </si>
  <si>
    <t>59,235*(0,23+(0,07+0,40)/2)       "sokl nad terénem"</t>
  </si>
  <si>
    <t>(49,22-0,6)*(3,96-0,23)-9,375*0,23                 "fasáda"</t>
  </si>
  <si>
    <t>(49,22-0,6)*(0,50+0,53)                "římsa"</t>
  </si>
  <si>
    <t>(3,29+0,3+5,04+0,3+1,24+0,435)*(5,22-0)       "fasáda"</t>
  </si>
  <si>
    <t xml:space="preserve">(48,66+12,385)*0,5                     "sokl pod terénem"  </t>
  </si>
  <si>
    <t xml:space="preserve">(48,66+12,385)*(0,4-0)               "sokl nad terénem"  </t>
  </si>
  <si>
    <t xml:space="preserve">(48,66+12,385+0,6)*(4,07-0,4)               "fasáda SO1"  </t>
  </si>
  <si>
    <t xml:space="preserve">(48,66+12,385+0,6)*(5,22-4,07)             "fasáda SO5"  </t>
  </si>
  <si>
    <t>252</t>
  </si>
  <si>
    <t>631311235</t>
  </si>
  <si>
    <t>Mazanina tl přes 120 do 240 mm z betonu prostého se zvýšenými nároky na prostředí tř. C 30/37</t>
  </si>
  <si>
    <t>553595755</t>
  </si>
  <si>
    <t>((15,66+0,44)*0,6+2,0+18,01*0,4+3,89*0,2)*0,15       "Och1"</t>
  </si>
  <si>
    <t>1,45*6*0,35*0,2                     "prahy posuvných vrat det. A"</t>
  </si>
  <si>
    <t>1,45*0,75*(0,15+0,40)/2                     "práh posuvných vrat det. B"</t>
  </si>
  <si>
    <t>253</t>
  </si>
  <si>
    <t>631319013</t>
  </si>
  <si>
    <t>Příplatek k mazanině tl přes 120 do 240 mm za přehlazení povrchu</t>
  </si>
  <si>
    <t>-936658215</t>
  </si>
  <si>
    <t>254</t>
  </si>
  <si>
    <t>631319175</t>
  </si>
  <si>
    <t>Příplatek k mazanině tl přes 120 do 240 mm za stržení povrchu spodní vrstvy před vložením výztuže</t>
  </si>
  <si>
    <t>-1565373635</t>
  </si>
  <si>
    <t>255</t>
  </si>
  <si>
    <t>632451436</t>
  </si>
  <si>
    <t>Potěr pískocementový tl přes 20 do 30 mm tř. C 25 běžný</t>
  </si>
  <si>
    <t>429660998</t>
  </si>
  <si>
    <t>47,98*(8,35+0,53)                        "řez A - střecha Sch1"</t>
  </si>
  <si>
    <t xml:space="preserve">Mezisoučet        </t>
  </si>
  <si>
    <t>256</t>
  </si>
  <si>
    <t>634663111</t>
  </si>
  <si>
    <t>Výplň dilatačních spar šířky do 10 mm v mazaninách polyuretovou samonivelační hmotou</t>
  </si>
  <si>
    <t>193245980</t>
  </si>
  <si>
    <t>(7,58-3,21)*7                                                     "T03"</t>
  </si>
  <si>
    <t>257</t>
  </si>
  <si>
    <t>634911123</t>
  </si>
  <si>
    <t>Řezání dilatačních spár š 10 mm hl přes 20 do 50 mm v čerstvé betonové mazanině</t>
  </si>
  <si>
    <t>-668878389</t>
  </si>
  <si>
    <t>(7,58-3,21)*7</t>
  </si>
  <si>
    <t>49</t>
  </si>
  <si>
    <t>642944121</t>
  </si>
  <si>
    <t>Osazování ocelových zárubní dodatečné pl do 2,5 m2</t>
  </si>
  <si>
    <t>-1301338401</t>
  </si>
  <si>
    <t>2                                           "23"</t>
  </si>
  <si>
    <t>1                                            "24"</t>
  </si>
  <si>
    <t>50</t>
  </si>
  <si>
    <t>55331487</t>
  </si>
  <si>
    <t>zárubeň jednokřídlá ocelová pro zdění tl stěny 110-150mm rozměru 800/1970, 2100mm</t>
  </si>
  <si>
    <t>1366899989</t>
  </si>
  <si>
    <t>51</t>
  </si>
  <si>
    <t>644941111</t>
  </si>
  <si>
    <t>Osazování ventilačních mřížek velikosti do 150 x 200 mm</t>
  </si>
  <si>
    <t>1450006778</t>
  </si>
  <si>
    <t>18                                       "Os6"</t>
  </si>
  <si>
    <t>17                                       "Os7"</t>
  </si>
  <si>
    <t>52</t>
  </si>
  <si>
    <t>55341428</t>
  </si>
  <si>
    <t>mřížka větrací nerezová kruhová se síťovinou 150mm</t>
  </si>
  <si>
    <t>1087114576</t>
  </si>
  <si>
    <t>53</t>
  </si>
  <si>
    <t>562456401</t>
  </si>
  <si>
    <t>montážní deska do zateplení Os6</t>
  </si>
  <si>
    <t>-1062297409</t>
  </si>
  <si>
    <t>54</t>
  </si>
  <si>
    <t>644941121</t>
  </si>
  <si>
    <t>Montáž průchodky k větrací mřížce se zhotovením otvoru v tepelné izolaci</t>
  </si>
  <si>
    <t>-2118668200</t>
  </si>
  <si>
    <t>55</t>
  </si>
  <si>
    <t>28615071</t>
  </si>
  <si>
    <t>trubka kanalizační HTGL bez hrdla DN 160x5000mm</t>
  </si>
  <si>
    <t>1174946617</t>
  </si>
  <si>
    <t>17*0,7                                       "Os7"</t>
  </si>
  <si>
    <t>Ostatní konstrukce a práce, bourání</t>
  </si>
  <si>
    <t>258</t>
  </si>
  <si>
    <t>915491212</t>
  </si>
  <si>
    <t>Osazení vodícího proužku z betonových desek do betonového lože tl do 100 mm š proužku 500 mm</t>
  </si>
  <si>
    <t>-497100815</t>
  </si>
  <si>
    <t>(8,52-0,5+49,22)+12,15                    "Och2"</t>
  </si>
  <si>
    <t>259</t>
  </si>
  <si>
    <t>59218001</t>
  </si>
  <si>
    <t>krajník betonový silniční 500x250x80mm</t>
  </si>
  <si>
    <t>726372958</t>
  </si>
  <si>
    <t>(8,52-0,5+49,22+12,15)*2,04                    "Och2"</t>
  </si>
  <si>
    <t>260</t>
  </si>
  <si>
    <t>915499211</t>
  </si>
  <si>
    <t>Příplatek ZKD 10 mm přes 100 mm tl lože u osazení vodícího proužku š 250 mm</t>
  </si>
  <si>
    <t>1054888091</t>
  </si>
  <si>
    <t>12,15*2                                        "Och2"</t>
  </si>
  <si>
    <t>261</t>
  </si>
  <si>
    <t>915499212</t>
  </si>
  <si>
    <t>Příplatek ZKD 10 mm přes 100 mm tl lože u osazení vodícího proužku š 500 mm</t>
  </si>
  <si>
    <t>-1405868665</t>
  </si>
  <si>
    <t>(8,52-0,5+49,22)*2                    "Och2"</t>
  </si>
  <si>
    <t>262</t>
  </si>
  <si>
    <t>919726122</t>
  </si>
  <si>
    <t>Geotextilie pro ochranu, separaci a filtraci netkaná měrná hm přes 200 do 300 g/m2</t>
  </si>
  <si>
    <t>-295079619</t>
  </si>
  <si>
    <t>((15,66+0,44)*0,6+2,0+18,01*0,4+3,89*0,2)       "Och1"</t>
  </si>
  <si>
    <t>12,15*0,3                          "Och2"</t>
  </si>
  <si>
    <t>12,15*0,25                                        "Och2"</t>
  </si>
  <si>
    <t>(8,52-0,5+49,22)*0,5                    "Och2"</t>
  </si>
  <si>
    <t>3,0*1,0*2+3,0*0,5*6+3,0*1,0*9      "Och1"</t>
  </si>
  <si>
    <t>263</t>
  </si>
  <si>
    <t>9359325141</t>
  </si>
  <si>
    <t>Odvodňovací žlab pro zatížení E600 vnitřní š 150 mm s roštem s podél. žebry z litiny včetně vpustí</t>
  </si>
  <si>
    <t>-989286062</t>
  </si>
  <si>
    <t>25,0+18,0</t>
  </si>
  <si>
    <t>56</t>
  </si>
  <si>
    <t>941111131</t>
  </si>
  <si>
    <t>Montáž lešení řadového trubkového lehkého s podlahami zatížení do 200 kg/m2 š přes 1,2 do 1,5 m v do 10 m</t>
  </si>
  <si>
    <t>1597647085</t>
  </si>
  <si>
    <t>(48,745+12,385+0,595+15,705+59,475+9,33+1,5*2*4)*5,5</t>
  </si>
  <si>
    <t>57</t>
  </si>
  <si>
    <t>941111231</t>
  </si>
  <si>
    <t>Příplatek k lešení řadovému trubkovému lehkému s podlahami š 1,5 m v 10 m za první a ZKD den použití</t>
  </si>
  <si>
    <t>353061028</t>
  </si>
  <si>
    <t>fig99*30*2</t>
  </si>
  <si>
    <t>58</t>
  </si>
  <si>
    <t>941111831</t>
  </si>
  <si>
    <t>Demontáž lešení řadového trubkového lehkého s podlahami zatížení do 200 kg/m2 š přes 1,2 do 1,5 m v do 10 m</t>
  </si>
  <si>
    <t>-782356338</t>
  </si>
  <si>
    <t>59</t>
  </si>
  <si>
    <t>953334112</t>
  </si>
  <si>
    <t>Bobtnavý pásek do pracovních spar betonových kcí bentonitový 15 x 10 mm</t>
  </si>
  <si>
    <t>501762365</t>
  </si>
  <si>
    <t>84,0                 "pracovní spára do betonových přizdívek"</t>
  </si>
  <si>
    <t>60</t>
  </si>
  <si>
    <t>953961113</t>
  </si>
  <si>
    <t>Kotvy chemickým tmelem M 12 hl 110 mm do betonu, ŽB nebo kamene s vyvrtáním otvoru</t>
  </si>
  <si>
    <t>825794640</t>
  </si>
  <si>
    <t>18+12                                  "v.č.112"</t>
  </si>
  <si>
    <t>124                                       "v.č.118d"</t>
  </si>
  <si>
    <t>953961114</t>
  </si>
  <si>
    <t>Kotvy chemickým tmelem M 16 hl 125 mm do betonu, ŽB nebo kamene s vyvrtáním otvoru</t>
  </si>
  <si>
    <t>1422343990</t>
  </si>
  <si>
    <t>28                                 "118d"</t>
  </si>
  <si>
    <t>8                                    "118d"</t>
  </si>
  <si>
    <t>32                                 "118d"</t>
  </si>
  <si>
    <t>62</t>
  </si>
  <si>
    <t>953965121</t>
  </si>
  <si>
    <t>Kotevní šroub pro chemické kotvy M 12 dl 160 mm</t>
  </si>
  <si>
    <t>-1824119252</t>
  </si>
  <si>
    <t>63</t>
  </si>
  <si>
    <t>953965131</t>
  </si>
  <si>
    <t>Kotevní šroub pro chemické kotvy M 16 dl 190 mm</t>
  </si>
  <si>
    <t>-1124127815</t>
  </si>
  <si>
    <t>64</t>
  </si>
  <si>
    <t>953965133</t>
  </si>
  <si>
    <t>Kotevní šroub pro chemické kotvy M 16 dl 300 mm</t>
  </si>
  <si>
    <t>-2073478474</t>
  </si>
  <si>
    <t>65</t>
  </si>
  <si>
    <t>953965134</t>
  </si>
  <si>
    <t>Kotevní šroub pro chemické kotvy M 16 dl 350 mm</t>
  </si>
  <si>
    <t>1308173506</t>
  </si>
  <si>
    <t>66</t>
  </si>
  <si>
    <t>961044111</t>
  </si>
  <si>
    <t>Bourání základů z betonu prostého</t>
  </si>
  <si>
    <t>-749723739</t>
  </si>
  <si>
    <t>0,8*0,8*1,2*2                       "pro bránu"</t>
  </si>
  <si>
    <t>3,05*0,47*0,40*7              "pro vrata 107a,b"</t>
  </si>
  <si>
    <t>1,0*0,39*0,335*1              "pro vrata 107b"</t>
  </si>
  <si>
    <t>1,25*0,45*0,335*1              "pro vrata 107b"</t>
  </si>
  <si>
    <t>1,3*0,415*0,335*1              "pro vrata 107b"</t>
  </si>
  <si>
    <t>1,0*0,46*0,335*1              "pro vrata 107b"</t>
  </si>
  <si>
    <t>1,1*0,40*0,335*1              "pro vrata 107b"</t>
  </si>
  <si>
    <t>2,15*0,40*0,335*1              "pro vrata 107b"</t>
  </si>
  <si>
    <t>1,65*0,40*0,335*1              "pro vrata 107b"</t>
  </si>
  <si>
    <t>264</t>
  </si>
  <si>
    <t>962022491</t>
  </si>
  <si>
    <t>Bourání zdiva nadzákladového kamenného na MC přes 1 m3</t>
  </si>
  <si>
    <t>-1849561788</t>
  </si>
  <si>
    <t>4,48*2,0*0,5                                            "pro bránu"</t>
  </si>
  <si>
    <t>265</t>
  </si>
  <si>
    <t>962031132</t>
  </si>
  <si>
    <t>Bourání příček z cihel pálených na MVC tl do 100 mm</t>
  </si>
  <si>
    <t>-82767952</t>
  </si>
  <si>
    <t>(1,11+0,1+1,22)*3,5</t>
  </si>
  <si>
    <t>266</t>
  </si>
  <si>
    <t>962031133</t>
  </si>
  <si>
    <t>Bourání příček z cihel pálených na MVC tl do 150 mm</t>
  </si>
  <si>
    <t>1351057202</t>
  </si>
  <si>
    <t>(1,11+0,1+1,28)*5,0</t>
  </si>
  <si>
    <t>1,28*3,5</t>
  </si>
  <si>
    <t>267</t>
  </si>
  <si>
    <t>962032231</t>
  </si>
  <si>
    <t>Bourání zdiva z cihel pálených nebo vápenopískových na MV nebo MVC přes 1 m3</t>
  </si>
  <si>
    <t>216129714</t>
  </si>
  <si>
    <t>5,53*(2,39+0,45)*0,56</t>
  </si>
  <si>
    <t>(6,095+0,165)*5,0*0,31</t>
  </si>
  <si>
    <t>6,14*4,0*0,25</t>
  </si>
  <si>
    <t>(12,385+15,465+10,825+5,9+2,16+10,205)*0,45*0,15             "atiky - řez B,C"</t>
  </si>
  <si>
    <t>(8,35+0,19+48,32)*0,20*0,15             "atiky - řez A"</t>
  </si>
  <si>
    <t>67</t>
  </si>
  <si>
    <t>9620511161</t>
  </si>
  <si>
    <t>Bourání umělé skály ze stříkaného ŽB tl cca 200 mm</t>
  </si>
  <si>
    <t>-670956099</t>
  </si>
  <si>
    <t>12,385*(3,29+2,39)/2</t>
  </si>
  <si>
    <t>5,1*2,0</t>
  </si>
  <si>
    <t>68</t>
  </si>
  <si>
    <t>962052211</t>
  </si>
  <si>
    <t>Bourání zdiva nadzákladového ze ŽB přes 1 m3</t>
  </si>
  <si>
    <t>-1408116365</t>
  </si>
  <si>
    <t>2,8*2,0*(0,23+0,25+0,16*4)</t>
  </si>
  <si>
    <t>69</t>
  </si>
  <si>
    <t>962081131</t>
  </si>
  <si>
    <t>Bourání příček ze skleněných tvárnic tl do 100 mm</t>
  </si>
  <si>
    <t>991774224</t>
  </si>
  <si>
    <t>1,0*0,9*(28+25)</t>
  </si>
  <si>
    <t>70</t>
  </si>
  <si>
    <t>963011510</t>
  </si>
  <si>
    <t>Bourání stropů z tvárnic pálených do nosníků ocelových tl do 80 mm</t>
  </si>
  <si>
    <t>-2019197174</t>
  </si>
  <si>
    <t>2,47*6,095                                  "110,111"</t>
  </si>
  <si>
    <t>3,03*5,7                                           "112"</t>
  </si>
  <si>
    <t>71</t>
  </si>
  <si>
    <t>964073221</t>
  </si>
  <si>
    <t>Vybourání válcovaných nosníků ze zdiva cihelného dl do 4 m hmotnosti 20 kg/m</t>
  </si>
  <si>
    <t>1751024035</t>
  </si>
  <si>
    <t>(2,8*6+3,4*6)*17,9*0,001                     "I 160"</t>
  </si>
  <si>
    <t>72</t>
  </si>
  <si>
    <t>964073231</t>
  </si>
  <si>
    <t>Vybourání válcovaných nosníků ze zdiva cihelného dl do 4 m hmotnosti 35 kg/m</t>
  </si>
  <si>
    <t>-1799023429</t>
  </si>
  <si>
    <t>(10,6+5,0+7,5)*26,2*0,001                         "I 200"</t>
  </si>
  <si>
    <t>268</t>
  </si>
  <si>
    <t>965042141</t>
  </si>
  <si>
    <t>Bourání podkladů pod dlažby nebo mazanin betonových nebo z litého asfaltu tl do 100 mm pl přes 4 m2</t>
  </si>
  <si>
    <t>627917805</t>
  </si>
  <si>
    <t>48,22*8,97*0,10                                   "řez A - střecha"</t>
  </si>
  <si>
    <t>269</t>
  </si>
  <si>
    <t>965042241</t>
  </si>
  <si>
    <t>Bourání podkladů pod dlažby nebo mazanin betonových nebo z litého asfaltu tl přes 100 mm pl přes 4 m2</t>
  </si>
  <si>
    <t>-115111967</t>
  </si>
  <si>
    <t>(34,3+36,2+35,4+34,9+34,8+35,7+35,5+18,4+73,1+41,4)*0,15  "101-109,114"</t>
  </si>
  <si>
    <t>(10,1+3,9)*0,15                              "110,111"</t>
  </si>
  <si>
    <t>17,2*0,15                                               "112"</t>
  </si>
  <si>
    <t>39,6*0,15                                               "113"</t>
  </si>
  <si>
    <t>-59,523</t>
  </si>
  <si>
    <t>270</t>
  </si>
  <si>
    <t>965043441</t>
  </si>
  <si>
    <t>Bourání podkladů pod dlažby betonových s potěrem nebo teracem tl do 150 mm pl přes 4 m2</t>
  </si>
  <si>
    <t>-806036709</t>
  </si>
  <si>
    <t>(34,3+36,2+35,4+34,9+34,8+35,7+35,5+18,4+73,1+41,4)*0,20  "101-109,114"</t>
  </si>
  <si>
    <t>-80,762</t>
  </si>
  <si>
    <t>271</t>
  </si>
  <si>
    <t>965081223</t>
  </si>
  <si>
    <t>Bourání podlah z dlaždic keramických nebo xylolitových tl přes 10 mm plochy přes 1 m2</t>
  </si>
  <si>
    <t>-1966146721</t>
  </si>
  <si>
    <t>10,1+3,9                                      "110,111"</t>
  </si>
  <si>
    <t>272</t>
  </si>
  <si>
    <t>965081343</t>
  </si>
  <si>
    <t>Bourání podlah z dlaždic betonových, teracových nebo čedičových tl do 40 mm plochy přes 1 m2</t>
  </si>
  <si>
    <t>-1448445860</t>
  </si>
  <si>
    <t>34,3+36,2+35,4+34,9+34,8+35,7+35,5+18,4+73,1+41,4  "101-109,114"</t>
  </si>
  <si>
    <t>-195,189</t>
  </si>
  <si>
    <t>273</t>
  </si>
  <si>
    <t>965082923</t>
  </si>
  <si>
    <t>Odstranění násypů pod podlahami tl do 100 mm pl přes 2 m2</t>
  </si>
  <si>
    <t>1633427797</t>
  </si>
  <si>
    <t>(34,3+36,2+35,4+34,9+34,8+35,7+35,5+18,4+73,1+41,4)*0,10  "101-109,114"</t>
  </si>
  <si>
    <t>-43,199</t>
  </si>
  <si>
    <t>274</t>
  </si>
  <si>
    <t>966071123</t>
  </si>
  <si>
    <t>Demontáž ocelových kcí hmotnosti přes 10 do 50 t z profilů hmotnosti přes 13 do 30 kg/m</t>
  </si>
  <si>
    <t>217662989</t>
  </si>
  <si>
    <t>25,000                            "stávající ocelové hrazení"</t>
  </si>
  <si>
    <t>-22,159</t>
  </si>
  <si>
    <t>73</t>
  </si>
  <si>
    <t>968072455</t>
  </si>
  <si>
    <t>Vybourání kovových dveřních zárubní pl do 2 m2</t>
  </si>
  <si>
    <t>1430035230</t>
  </si>
  <si>
    <t>0,92*2,02*1</t>
  </si>
  <si>
    <t>0,8*1,97*1</t>
  </si>
  <si>
    <t>0,6*1,97*1</t>
  </si>
  <si>
    <t>0,8*1,97*2</t>
  </si>
  <si>
    <t>0,76*1,97*1</t>
  </si>
  <si>
    <t>74</t>
  </si>
  <si>
    <t>968072456</t>
  </si>
  <si>
    <t>Vybourání kovových dveřních zárubní pl přes 2 m2</t>
  </si>
  <si>
    <t>-1794533293</t>
  </si>
  <si>
    <t>1,2*2,26*1</t>
  </si>
  <si>
    <t>1,23*2,22*1</t>
  </si>
  <si>
    <t>1,17*2,3*1</t>
  </si>
  <si>
    <t>1,44*2,31*1</t>
  </si>
  <si>
    <t>1,47*1,96*1</t>
  </si>
  <si>
    <t>1,59*2,18*1</t>
  </si>
  <si>
    <t>75</t>
  </si>
  <si>
    <t>971033541</t>
  </si>
  <si>
    <t>Vybourání otvorů ve zdivu cihelném pl do 1 m2 na MVC nebo MV tl do 300 mm</t>
  </si>
  <si>
    <t>1105739405</t>
  </si>
  <si>
    <t>1,1*0,6*0,21</t>
  </si>
  <si>
    <t>76</t>
  </si>
  <si>
    <t>971033561</t>
  </si>
  <si>
    <t>Vybourání otvorů ve zdivu cihelném pl do 1 m2 na MVC nebo MV tl do 600 mm</t>
  </si>
  <si>
    <t>1702751569</t>
  </si>
  <si>
    <t>1,2*0,55*0,46</t>
  </si>
  <si>
    <t>Mezisoučet                                             "vnitřní zdivo"</t>
  </si>
  <si>
    <t>77</t>
  </si>
  <si>
    <t>971033651</t>
  </si>
  <si>
    <t>Vybourání otvorů ve zdivu cihelném pl do 4 m2 na MVC nebo MV tl do 600 mm</t>
  </si>
  <si>
    <t>-1737687806</t>
  </si>
  <si>
    <t>(3,05*2,25*0,3+3,05*2,45*0,2)*7</t>
  </si>
  <si>
    <t>(1,25*2,2-1,09*2,2)*0,44</t>
  </si>
  <si>
    <t>1,0*2,2*0,42</t>
  </si>
  <si>
    <t>(1,65*2,5-1,08*2,0)*0,43</t>
  </si>
  <si>
    <t>(2,15*2,2-1,59*2,2)*0,43</t>
  </si>
  <si>
    <t>1,1*2,2*0,43</t>
  </si>
  <si>
    <t>Mezisoučet                                          "obvodové zdivo"</t>
  </si>
  <si>
    <t>1,3*2,2*0,415</t>
  </si>
  <si>
    <t>1,6*1,12*0,46</t>
  </si>
  <si>
    <t>78</t>
  </si>
  <si>
    <t>973031335</t>
  </si>
  <si>
    <t>Vysekání kapes ve zdivu cihelném na MV nebo MVC pl do 0,16 m2 hl do 300 mm</t>
  </si>
  <si>
    <t>1785059238</t>
  </si>
  <si>
    <t>1                                   "kapsa pro žb stěnu"</t>
  </si>
  <si>
    <t>79</t>
  </si>
  <si>
    <t>973031345</t>
  </si>
  <si>
    <t>Vysekání kapes ve zdivu cihelném na MV nebo MVC pl do 0,25 m2 hl do 300 mm</t>
  </si>
  <si>
    <t>-2012683075</t>
  </si>
  <si>
    <t>80</t>
  </si>
  <si>
    <t>974031664</t>
  </si>
  <si>
    <t>Vysekání rýh ve zdivu cihelném pro vtahování nosníků hl do 150 mm v do 150 mm</t>
  </si>
  <si>
    <t>1094886349</t>
  </si>
  <si>
    <t>1,65*3+1,2*3*11+1,4*3+1,5*3+2,05*3+1,55*3*2+1,9*3+1,7*3+1,4*3+1,55*2            "IPE 100"</t>
  </si>
  <si>
    <t xml:space="preserve">2,55*3                          "IPE 120"     </t>
  </si>
  <si>
    <t>81</t>
  </si>
  <si>
    <t>974031666</t>
  </si>
  <si>
    <t>Vysekání rýh ve zdivu cihelném pro vtahování nosníků hl do 150 mm v do 250 mm</t>
  </si>
  <si>
    <t>2072296797</t>
  </si>
  <si>
    <t>3,45*7                             "UPE 220"</t>
  </si>
  <si>
    <t>3,45*2*7                          "IPE 160"</t>
  </si>
  <si>
    <t>82</t>
  </si>
  <si>
    <t>977131112</t>
  </si>
  <si>
    <t>Vrty příklepovými vrtáky D 10 mm do cihelného zdiva nebo prostého betonu</t>
  </si>
  <si>
    <t>-494031423</t>
  </si>
  <si>
    <t>0,2*4*6                            "detail A"</t>
  </si>
  <si>
    <t>83</t>
  </si>
  <si>
    <t>977131113</t>
  </si>
  <si>
    <t>Vrty příklepovými vrtáky D 12 mm do cihelného zdiva nebo prostého betonu</t>
  </si>
  <si>
    <t>524819001</t>
  </si>
  <si>
    <t>0,2*(6+4+6)                            "v.č. 107b"</t>
  </si>
  <si>
    <t>84</t>
  </si>
  <si>
    <t>977151123</t>
  </si>
  <si>
    <t>Jádrové vrty diamantovými korunkami do stavebních materiálů D přes 130 do 150 mm</t>
  </si>
  <si>
    <t>-663899989</t>
  </si>
  <si>
    <t>0,5*17                                      "Os7"</t>
  </si>
  <si>
    <t>85</t>
  </si>
  <si>
    <t>977212121</t>
  </si>
  <si>
    <t>Řezání konstrukcí z kamene, cihel nebo tvárnic diamantovým lanem</t>
  </si>
  <si>
    <t>1630323196</t>
  </si>
  <si>
    <t>86</t>
  </si>
  <si>
    <t>978015341</t>
  </si>
  <si>
    <t>Otlučení (osekání) vnější vápenné nebo vápenocementové omítky stupně členitosti 1 a 2 v rozsahu přes 20 do 30 %</t>
  </si>
  <si>
    <t>-453070639</t>
  </si>
  <si>
    <t>275</t>
  </si>
  <si>
    <t>978059541</t>
  </si>
  <si>
    <t>Odsekání a odebrání obkladů stěn z vnitřních obkládaček plochy přes 1 m2</t>
  </si>
  <si>
    <t>-625718584</t>
  </si>
  <si>
    <t>(23,82+7,58)*2*2,0               "101-104,109"</t>
  </si>
  <si>
    <t>(23,745+7,58)*2*2,0             "105-108,109"</t>
  </si>
  <si>
    <t>(1,11+1,38+0,89+0,12+1,22)*2*2,0           "111"</t>
  </si>
  <si>
    <t>(12,385+7,2+0,5+0,8+2,435+3,015+0,56+3,03+0,51+1,02+0,21)*2,0                        "114"</t>
  </si>
  <si>
    <t>87</t>
  </si>
  <si>
    <t>978059641</t>
  </si>
  <si>
    <t>Odsekání a odebrání obkladů stěn z vnějších obkládaček plochy přes 1 m2</t>
  </si>
  <si>
    <t>-1372677553</t>
  </si>
  <si>
    <t>48,66*1,82</t>
  </si>
  <si>
    <t>997</t>
  </si>
  <si>
    <t>Přesun sutě</t>
  </si>
  <si>
    <t>88</t>
  </si>
  <si>
    <t>997013111</t>
  </si>
  <si>
    <t>Vnitrostaveništní doprava suti a vybouraných hmot pro budovy v do 6 m s použitím mechanizace</t>
  </si>
  <si>
    <t>-1206417483</t>
  </si>
  <si>
    <t>89</t>
  </si>
  <si>
    <t>997013501</t>
  </si>
  <si>
    <t>Odvoz suti a vybouraných hmot na skládku nebo meziskládku do 1 km se složením</t>
  </si>
  <si>
    <t>418356180</t>
  </si>
  <si>
    <t>90</t>
  </si>
  <si>
    <t>997013509</t>
  </si>
  <si>
    <t>Příplatek k odvozu suti a vybouraných hmot na skládku ZKD 1 km přes 1 km</t>
  </si>
  <si>
    <t>-1501293320</t>
  </si>
  <si>
    <t>424,507*30 'Přepočtené koeficientem množství</t>
  </si>
  <si>
    <t>91</t>
  </si>
  <si>
    <t>997013645</t>
  </si>
  <si>
    <t>Poplatek za uložení na skládce (skládkovné) odpadu asfaltového bez dehtu kód odpadu 17 03 02</t>
  </si>
  <si>
    <t>75738116</t>
  </si>
  <si>
    <t>92</t>
  </si>
  <si>
    <t>997013804</t>
  </si>
  <si>
    <t>Poplatek za uložení na skládce (skládkovné) stavebního odpadu ze skla kód odpadu 17 02 02</t>
  </si>
  <si>
    <t>-501082868</t>
  </si>
  <si>
    <t>93</t>
  </si>
  <si>
    <t>997013811</t>
  </si>
  <si>
    <t>Poplatek za uložení na skládce (skládkovné) stavebního odpadu dřevěného kód odpadu 17 02 01</t>
  </si>
  <si>
    <t>87105070</t>
  </si>
  <si>
    <t>94</t>
  </si>
  <si>
    <t>997013869</t>
  </si>
  <si>
    <t>Poplatek za uložení stavebního odpadu na recyklační skládce (skládkovné) ze směsí betonu, cihel a keramických výrobků kód odpadu 17 01 07</t>
  </si>
  <si>
    <t>-321736450</t>
  </si>
  <si>
    <t>294</t>
  </si>
  <si>
    <t>997013873</t>
  </si>
  <si>
    <t>Poplatek za uložení stavebního odpadu na recyklační skládce (skládkovné) zeminy a kamení zatříděného do Katalogu odpadů pod kódem 17 05 04</t>
  </si>
  <si>
    <t>-697602798</t>
  </si>
  <si>
    <t>998</t>
  </si>
  <si>
    <t>Přesun hmot</t>
  </si>
  <si>
    <t>95</t>
  </si>
  <si>
    <t>998011001</t>
  </si>
  <si>
    <t>Přesun hmot pro budovy zděné v do 6 m</t>
  </si>
  <si>
    <t>771388016</t>
  </si>
  <si>
    <t>PSV</t>
  </si>
  <si>
    <t>Práce a dodávky PSV</t>
  </si>
  <si>
    <t>711</t>
  </si>
  <si>
    <t>Izolace proti vodě, vlhkosti a plynům</t>
  </si>
  <si>
    <t>276</t>
  </si>
  <si>
    <t>711131811</t>
  </si>
  <si>
    <t>Odstranění izolace proti zemní vlhkosti vodorovné</t>
  </si>
  <si>
    <t>1900291704</t>
  </si>
  <si>
    <t>(34,3+36,2+35,4+34,9+34,8+35,7+35,5+18,4+73,1+41,4)  "101-109,114"</t>
  </si>
  <si>
    <t>(10,1+3,9)                              "110,111"</t>
  </si>
  <si>
    <t>17,2                                               "112"</t>
  </si>
  <si>
    <t>39,6                                               "113"</t>
  </si>
  <si>
    <t>96</t>
  </si>
  <si>
    <t>711161212</t>
  </si>
  <si>
    <t>Izolace proti zemní vlhkosti nopovou fólií svislá, nopek v 8,0 mm, tl do 0,6 mm</t>
  </si>
  <si>
    <t>-739350426</t>
  </si>
  <si>
    <t>97</t>
  </si>
  <si>
    <t>711161384</t>
  </si>
  <si>
    <t>Izolace proti zemní vlhkosti nopovou fólií ukončení provětrávací lištou</t>
  </si>
  <si>
    <t>-1396753004</t>
  </si>
  <si>
    <t>Mezisoučet                                                           "Os1"</t>
  </si>
  <si>
    <t>277</t>
  </si>
  <si>
    <t>711471053</t>
  </si>
  <si>
    <t>Provedení vodorovné izolace proti tlakové vodě termoplasty volně položenou fólií z nízkolehčeného PE</t>
  </si>
  <si>
    <t>899384913</t>
  </si>
  <si>
    <t>(47,82*(1,395+3,4+1,09+1,695-0,5)-3,4*0,8*7*0)</t>
  </si>
  <si>
    <t>Mezisoučet                         "101-109 - Pdl1"</t>
  </si>
  <si>
    <t>(1,23+1,65+1,0+2,15+2,94+1,1+0,1)*(7,6+14,5)/2</t>
  </si>
  <si>
    <t xml:space="preserve">Mezisoučet                          "110-115 - Pdl2" </t>
  </si>
  <si>
    <t>278</t>
  </si>
  <si>
    <t>28322004</t>
  </si>
  <si>
    <t>fólie hydroizolační pro spodní stavbu mPVC tl 1,5mm</t>
  </si>
  <si>
    <t>-63856986</t>
  </si>
  <si>
    <t>fig31*1,15</t>
  </si>
  <si>
    <t>Mezisoučet                                                  "T22"</t>
  </si>
  <si>
    <t>98</t>
  </si>
  <si>
    <t>711472053</t>
  </si>
  <si>
    <t>Provedení svislé izolace proti tlakové vodě termoplasty volně položenou fólií z nízkolehčeného PE</t>
  </si>
  <si>
    <t>-1287346704</t>
  </si>
  <si>
    <t>(23,58+7,58+23,95+7,58)*2*(0,2+0,6)/2                "pdl1"</t>
  </si>
  <si>
    <t>(4,76+0,14+1,7+0,3+5,405+7,2+0,48+6,85+1,24+0,3+5,035+0,3+3,29+5,7+0,21+0,05+1,6+0,09)*0,2               "pdl2"</t>
  </si>
  <si>
    <t>(48,66+12,385+0,44-0,5+15,465+59,235+8,56-0,5)*0,3         "pdl1,pdl2"</t>
  </si>
  <si>
    <t>99</t>
  </si>
  <si>
    <t>-404758772</t>
  </si>
  <si>
    <t>fig32*1,20</t>
  </si>
  <si>
    <t>279</t>
  </si>
  <si>
    <t>711491171</t>
  </si>
  <si>
    <t>Provedení doplňků izolace proti vodě na vodorovné ploše z textilií vrstva podkladní</t>
  </si>
  <si>
    <t>424617796</t>
  </si>
  <si>
    <t>280</t>
  </si>
  <si>
    <t>711491172</t>
  </si>
  <si>
    <t>Provedení doplňků izolace proti vodě na vodorovné ploše z textilií vrstva ochranná</t>
  </si>
  <si>
    <t>-1449425802</t>
  </si>
  <si>
    <t>281</t>
  </si>
  <si>
    <t>69311068</t>
  </si>
  <si>
    <t>geotextilie netkaná separační, ochranná, filtrační, drenážní PP 300g/m2</t>
  </si>
  <si>
    <t>1179054410</t>
  </si>
  <si>
    <t>fig31*2*1,1</t>
  </si>
  <si>
    <t>100</t>
  </si>
  <si>
    <t>711491271</t>
  </si>
  <si>
    <t>Provedení doplňků izolace proti vodě na ploše svislé z textilií vrstva podkladní</t>
  </si>
  <si>
    <t>2107125586</t>
  </si>
  <si>
    <t>101</t>
  </si>
  <si>
    <t>711491272</t>
  </si>
  <si>
    <t>Provedení doplňků izolace proti vodě na ploše svislé z textilií vrstva ochranná</t>
  </si>
  <si>
    <t>1639690297</t>
  </si>
  <si>
    <t>102</t>
  </si>
  <si>
    <t>574234303</t>
  </si>
  <si>
    <t>fig32*2*1,1</t>
  </si>
  <si>
    <t>103</t>
  </si>
  <si>
    <t>711772111</t>
  </si>
  <si>
    <t>Izolace proti vodě opracování trubních prostupů na přírubu D do 200 mm dotěsnění tmelem</t>
  </si>
  <si>
    <t>390926014</t>
  </si>
  <si>
    <t>93                                 "TR 133"</t>
  </si>
  <si>
    <t>32                                  "TR 108"</t>
  </si>
  <si>
    <t>104</t>
  </si>
  <si>
    <t>28342013</t>
  </si>
  <si>
    <t>manžeta těsnící pro prostupy hydroizolací z PVC uzavřená kruhová vnitřní průměr 90-114</t>
  </si>
  <si>
    <t>-1839669359</t>
  </si>
  <si>
    <t>105</t>
  </si>
  <si>
    <t>28342014</t>
  </si>
  <si>
    <t>manžeta těsnící pro prostupy hydroizolací z PVC uzavřená kruhová vnitřní průměr 120-180</t>
  </si>
  <si>
    <t>1549787443</t>
  </si>
  <si>
    <t>106</t>
  </si>
  <si>
    <t>711783166</t>
  </si>
  <si>
    <t>Izolace proti vodě opracování výztuže tmelem z epoxidové pryskyřice</t>
  </si>
  <si>
    <t>-1290087315</t>
  </si>
  <si>
    <t>272                                                "107c"</t>
  </si>
  <si>
    <t>107</t>
  </si>
  <si>
    <t>998711101</t>
  </si>
  <si>
    <t>Přesun hmot tonážní pro izolace proti vodě, vlhkosti a plynům v objektech v do 6 m</t>
  </si>
  <si>
    <t>-890927783</t>
  </si>
  <si>
    <t>712</t>
  </si>
  <si>
    <t>Povlakové krytiny</t>
  </si>
  <si>
    <t>108</t>
  </si>
  <si>
    <t>712311101</t>
  </si>
  <si>
    <t>Provedení povlakové krytiny střech do 10° za studena lakem penetračním nebo asfaltovým</t>
  </si>
  <si>
    <t>779891548</t>
  </si>
  <si>
    <t xml:space="preserve">47,98*(8,35+0,53)                     </t>
  </si>
  <si>
    <t>Mezisoučet                                    "vodorovná část"</t>
  </si>
  <si>
    <t>8,35*2*(0,60+0,20)/2</t>
  </si>
  <si>
    <t>47,98*0,20</t>
  </si>
  <si>
    <t>Mezisoučet                                       "svislá část"</t>
  </si>
  <si>
    <t>Součet                                                    "Sch1"</t>
  </si>
  <si>
    <t>109</t>
  </si>
  <si>
    <t>11163150</t>
  </si>
  <si>
    <t>lak penetrační asfaltový</t>
  </si>
  <si>
    <t>1737159406</t>
  </si>
  <si>
    <t>fig35*0,00030</t>
  </si>
  <si>
    <t>110</t>
  </si>
  <si>
    <t>712340832</t>
  </si>
  <si>
    <t>Odstranění povlakové krytiny střech do 10° z pásů NAIP přitavených v plné ploše dvouvrstvé</t>
  </si>
  <si>
    <t>-854765622</t>
  </si>
  <si>
    <t>48,32*8,97                                   "řez A"</t>
  </si>
  <si>
    <t>111</t>
  </si>
  <si>
    <t>712340833</t>
  </si>
  <si>
    <t>Odstranění povlakové krytiny střech do 10° z pásů NAIP přitavených v plné ploše třívrstvé</t>
  </si>
  <si>
    <t>1442980968</t>
  </si>
  <si>
    <t>(5,9+2,16+5,9+9,05)/2*10,205                      "řez B"</t>
  </si>
  <si>
    <t>112</t>
  </si>
  <si>
    <t>712341659</t>
  </si>
  <si>
    <t>Provedení povlakové krytiny střech do 10° pásy NAIP přitavením bodově</t>
  </si>
  <si>
    <t>881433013</t>
  </si>
  <si>
    <t>fig35                                                               "T06"</t>
  </si>
  <si>
    <t>113</t>
  </si>
  <si>
    <t>62853004</t>
  </si>
  <si>
    <t>pás asfaltový natavitelný modifikovaný SBS tl 4,0mm s vložkou ze skleněné tkaniny a spalitelnou PE fólií nebo jemnozrnným minerálním posypem na horním povrchu</t>
  </si>
  <si>
    <t>-943453053</t>
  </si>
  <si>
    <t>fig35*1,15                                               "T06"</t>
  </si>
  <si>
    <t>114</t>
  </si>
  <si>
    <t>712361705</t>
  </si>
  <si>
    <t>Provedení povlakové krytiny střech do 10° fólií lepenou se svařovanými spoji</t>
  </si>
  <si>
    <t>1861131087</t>
  </si>
  <si>
    <t>11,065*(8,35+0,45+15,705)/2</t>
  </si>
  <si>
    <t>-1,1*0,9*2                                        "prostupy VZT"</t>
  </si>
  <si>
    <t>Mezisoučet                                 "izolace vodorovně"</t>
  </si>
  <si>
    <t>(10,085+5,89+9,055+12,0+8,1)*(0,46+0,84)/2</t>
  </si>
  <si>
    <t>(1,1+0,9)*2*2*0,5                        "kolem VZT"</t>
  </si>
  <si>
    <t>Mezisoučet                                  "izolace svisle"</t>
  </si>
  <si>
    <t>Součet                                             "Sch2"</t>
  </si>
  <si>
    <t>115</t>
  </si>
  <si>
    <t>28322012</t>
  </si>
  <si>
    <t>fólie hydroizolační střešní mPVC mechanicky kotvená tl 1,5mm šedá</t>
  </si>
  <si>
    <t>2033420384</t>
  </si>
  <si>
    <t>fig34*1,15</t>
  </si>
  <si>
    <t>116</t>
  </si>
  <si>
    <t>712363115</t>
  </si>
  <si>
    <t>Provedení povlakové krytiny střech do 10° zaizolování prostupů kruhového průřezu D do 300 mm</t>
  </si>
  <si>
    <t>1116834271</t>
  </si>
  <si>
    <t>1                                               "OS4"</t>
  </si>
  <si>
    <t>117</t>
  </si>
  <si>
    <t>56231109</t>
  </si>
  <si>
    <t>vtok střešní svislý s manžetou pro PVC-P hydroizolaci plochých střech DN 125</t>
  </si>
  <si>
    <t>-2012638658</t>
  </si>
  <si>
    <t>118</t>
  </si>
  <si>
    <t>712363352</t>
  </si>
  <si>
    <t>Povlakové krytiny střech do 10° z tvarovaných poplastovaných lišt délky 2 m koutová lišta vnitřní rš 100 mm</t>
  </si>
  <si>
    <t>-1804343002</t>
  </si>
  <si>
    <t>0,43+8,35+47,98+8,35+0,32                       "Sch1"</t>
  </si>
  <si>
    <t>10,085+14,95-0,19-0,23+12,2+8,145       "Sch2"</t>
  </si>
  <si>
    <t>(1,1+0,9)*2*2                           "Sch2"</t>
  </si>
  <si>
    <t>119</t>
  </si>
  <si>
    <t>712363353</t>
  </si>
  <si>
    <t>Povlakové krytiny střech do 10° z tvarovaných poplastovaných lišt délky 2 m koutová lišta vnější rš 100 mm</t>
  </si>
  <si>
    <t>-99425819</t>
  </si>
  <si>
    <t>120</t>
  </si>
  <si>
    <t>712363356</t>
  </si>
  <si>
    <t>Povlakové krytiny střech do 10° z tvarovaných poplastovaných lišt délky 2 m okapnice široká rš 200 mm</t>
  </si>
  <si>
    <t>-814090647</t>
  </si>
  <si>
    <t>48,65                                       "sch1"</t>
  </si>
  <si>
    <t>121</t>
  </si>
  <si>
    <t>712363358</t>
  </si>
  <si>
    <t>Povlakové krytiny střech do 10° z tvarovaných poplastovaných lišt délky 2 m závětrná lišta rš 250 mm</t>
  </si>
  <si>
    <t>-1540558838</t>
  </si>
  <si>
    <t>0,53+8,8+48,745+12,385+0,595+15,705+11,065+0,53  "Sch1,Sch2"</t>
  </si>
  <si>
    <t>122</t>
  </si>
  <si>
    <t>712363362</t>
  </si>
  <si>
    <t>Povlakové krytiny střech do 10° z tvarovaných poplastovaných lišt délky 2 m tmelící lišta rš 100 mm</t>
  </si>
  <si>
    <t>1505642484</t>
  </si>
  <si>
    <t>123</t>
  </si>
  <si>
    <t>712363545</t>
  </si>
  <si>
    <t>Provedení povlak krytiny mechanicky kotvenou do betonu TI tl přes 200 do 240 mm krajní pole, budova v do 18 m</t>
  </si>
  <si>
    <t>-1450380708</t>
  </si>
  <si>
    <t>48,65*9,33</t>
  </si>
  <si>
    <t>Mezisoučet                             "vodorovná část"</t>
  </si>
  <si>
    <t>8,35*2*(0,55+0,15)/2</t>
  </si>
  <si>
    <t>47,98*0,15</t>
  </si>
  <si>
    <t>Mezisoučet                                  "svislá část"</t>
  </si>
  <si>
    <t>Součet                                                "Sch1"</t>
  </si>
  <si>
    <t>124</t>
  </si>
  <si>
    <t>514072052</t>
  </si>
  <si>
    <t>fig33*1,15</t>
  </si>
  <si>
    <t>125</t>
  </si>
  <si>
    <t>712391171</t>
  </si>
  <si>
    <t>Provedení povlakové krytiny střech do 10° podkladní textilní vrstvy</t>
  </si>
  <si>
    <t>1580532736</t>
  </si>
  <si>
    <t>126</t>
  </si>
  <si>
    <t>-2243565</t>
  </si>
  <si>
    <t>fig33*1,1</t>
  </si>
  <si>
    <t>fig34*1,1</t>
  </si>
  <si>
    <t>127</t>
  </si>
  <si>
    <t>712998005</t>
  </si>
  <si>
    <t>Montáž atikového chrliče z PVC DN 125</t>
  </si>
  <si>
    <t>1610639139</t>
  </si>
  <si>
    <t>1                                        "Os9"</t>
  </si>
  <si>
    <t>128</t>
  </si>
  <si>
    <t>28342471</t>
  </si>
  <si>
    <t>chrlič atikový DN 125 s manžetou pro hydroizolaci z PVC-P</t>
  </si>
  <si>
    <t>8672923</t>
  </si>
  <si>
    <t>129</t>
  </si>
  <si>
    <t>998712101</t>
  </si>
  <si>
    <t>Přesun hmot tonážní tonážní pro krytiny povlakové v objektech v do 6 m</t>
  </si>
  <si>
    <t>2035279394</t>
  </si>
  <si>
    <t>713</t>
  </si>
  <si>
    <t>Izolace tepelné</t>
  </si>
  <si>
    <t>130</t>
  </si>
  <si>
    <t>713121111</t>
  </si>
  <si>
    <t>Montáž izolace tepelné podlah volně kladenými rohožemi, pásy, dílci, deskami 1 vrstva</t>
  </si>
  <si>
    <t>-1567669828</t>
  </si>
  <si>
    <t>(17,88+18,63+28,64+6,38+17,44+13,51)                    "Pdl2"</t>
  </si>
  <si>
    <t>(33,27+33,56+33,56+33,56+33,56+33,56+33,56+33,09+65,87)                  "Pdl1"</t>
  </si>
  <si>
    <t>131</t>
  </si>
  <si>
    <t>28372308</t>
  </si>
  <si>
    <t>deska EPS 100 pro konstrukce s běžným zatížením λ=0,037 tl 80mm</t>
  </si>
  <si>
    <t>950243949</t>
  </si>
  <si>
    <t>(17,88+18,63+28,64+6,38+17,44+13,51)*1,02                    "Pdl2"</t>
  </si>
  <si>
    <t>132</t>
  </si>
  <si>
    <t>28375912</t>
  </si>
  <si>
    <t>deska EPS 150 pro konstrukce s vysokým zatížením λ=0,035 tl 80mm</t>
  </si>
  <si>
    <t>-634731168</t>
  </si>
  <si>
    <t>(33,27+33,56+33,56+33,56+33,56+33,56+33,56+33,09+65,87)*1,02                  "Pdl1"</t>
  </si>
  <si>
    <t>133</t>
  </si>
  <si>
    <t>713131151</t>
  </si>
  <si>
    <t>Montáž izolace tepelné stěn a základů volně vloženými rohožemi, pásy, dílci, deskami 1 vrstva</t>
  </si>
  <si>
    <t>-1210698629</t>
  </si>
  <si>
    <t>1,5*2,24*7                        "118c posuvná vrata č.17"</t>
  </si>
  <si>
    <t>134</t>
  </si>
  <si>
    <t>63148162</t>
  </si>
  <si>
    <t>deska tepelně izolační minerální provětrávaných fasád λ=0,034-0,035 tl 120mm</t>
  </si>
  <si>
    <t>-677613249</t>
  </si>
  <si>
    <t>1,5*2,24*7*1,05                        "118c"</t>
  </si>
  <si>
    <t>135</t>
  </si>
  <si>
    <t>713141152</t>
  </si>
  <si>
    <t>Montáž izolace tepelné střech plochých kladené volně 2 vrstvy rohoží, pásů, dílců, desek</t>
  </si>
  <si>
    <t>-1853299527</t>
  </si>
  <si>
    <t>Mezisoučet                             "Sch1"</t>
  </si>
  <si>
    <t>136</t>
  </si>
  <si>
    <t>28372312</t>
  </si>
  <si>
    <t>deska EPS 100 pro konstrukce s běžným zatížením λ=0,037 tl 120mm</t>
  </si>
  <si>
    <t>1406167355</t>
  </si>
  <si>
    <t>fig36*2*1,02</t>
  </si>
  <si>
    <t>137</t>
  </si>
  <si>
    <t>713191132</t>
  </si>
  <si>
    <t>Montáž izolace tepelné podlah, stropů vrchem nebo střech překrytí separační fólií z PE</t>
  </si>
  <si>
    <t>-248835142</t>
  </si>
  <si>
    <t>138</t>
  </si>
  <si>
    <t>-765874942</t>
  </si>
  <si>
    <t>(17,88+18,63+28,64+6,38+17,44+13,51)*1,1                    "Pdl2"</t>
  </si>
  <si>
    <t>(33,27+33,56+33,56+33,56+33,56+33,56+33,56+33,09+65,87)*1,1                  "Pdl1"</t>
  </si>
  <si>
    <t>139</t>
  </si>
  <si>
    <t>998713101</t>
  </si>
  <si>
    <t>Přesun hmot tonážní pro izolace tepelné v objektech v do 6 m</t>
  </si>
  <si>
    <t>583807120</t>
  </si>
  <si>
    <t>762</t>
  </si>
  <si>
    <t>Konstrukce tesařské</t>
  </si>
  <si>
    <t>140</t>
  </si>
  <si>
    <t>762083122</t>
  </si>
  <si>
    <t>Impregnace řeziva proti dřevokaznému hmyzu, houbám a plísním máčením třída ohrožení 3 a 4</t>
  </si>
  <si>
    <t>1921875214</t>
  </si>
  <si>
    <t>fig25*1,1*0,06*0,06</t>
  </si>
  <si>
    <t>fig46*0,06*0,06</t>
  </si>
  <si>
    <t>fig43*0,024</t>
  </si>
  <si>
    <t>141</t>
  </si>
  <si>
    <t>762133132</t>
  </si>
  <si>
    <t>Montáž bednění stěn z hrubých fošen na sraz tl do 60 mm</t>
  </si>
  <si>
    <t>-1687526306</t>
  </si>
  <si>
    <t>3,0*2,0*13                            "v.č.118c"</t>
  </si>
  <si>
    <t>(1,45+2*2,2)*0,42*7          "v.č.118c"</t>
  </si>
  <si>
    <t>142</t>
  </si>
  <si>
    <t>60556101</t>
  </si>
  <si>
    <t>řezivo dubové sušené tl 50mm</t>
  </si>
  <si>
    <t>-1477310092</t>
  </si>
  <si>
    <t>3,0*2,0*13*0,05*1,05                            "v.č.118c"</t>
  </si>
  <si>
    <t>(1,45+2*2,2)*0,42*7*0,05*1,10          "v.č.118c"</t>
  </si>
  <si>
    <t>282</t>
  </si>
  <si>
    <t>762341210</t>
  </si>
  <si>
    <t>Montáž bednění střech rovných a šikmých sklonu do 60° z hrubých prken na sraz tl do 32 mm</t>
  </si>
  <si>
    <t>-1188658730</t>
  </si>
  <si>
    <t>(10,085+0,12)*(8,15+14,95)/2                       "24 mm"</t>
  </si>
  <si>
    <t>283</t>
  </si>
  <si>
    <t>762341811</t>
  </si>
  <si>
    <t>Demontáž bednění střech z prken</t>
  </si>
  <si>
    <t>-709304486</t>
  </si>
  <si>
    <t>(5,9+9,05+5,9+2,16)/2*10,205                      "řez B"</t>
  </si>
  <si>
    <t>143</t>
  </si>
  <si>
    <t>762354813</t>
  </si>
  <si>
    <t>Demontáž střešních vikýřů sedlových</t>
  </si>
  <si>
    <t>-1814442378</t>
  </si>
  <si>
    <t>5                                     "střecha - řez A,B"</t>
  </si>
  <si>
    <t>144</t>
  </si>
  <si>
    <t>762361313</t>
  </si>
  <si>
    <t>Konstrukční a vyrovnávací vrstva pod klempířské prvky (atiky) z desek dřevoštěpkových tl 25 mm</t>
  </si>
  <si>
    <t>1868585381</t>
  </si>
  <si>
    <t>48,745*(0,56+0,23)</t>
  </si>
  <si>
    <t>(12,385+0,595)*0,46</t>
  </si>
  <si>
    <t>15,705*0,68</t>
  </si>
  <si>
    <t>11,065*0,36</t>
  </si>
  <si>
    <t>8,35*(0,42+0,47)</t>
  </si>
  <si>
    <t>8,8*(0,43+0,47)</t>
  </si>
  <si>
    <t>48,65*(0,5+0,21)</t>
  </si>
  <si>
    <t>284</t>
  </si>
  <si>
    <t>762395000</t>
  </si>
  <si>
    <t>Spojovací prostředky krovů, bednění, laťování, nadstřešních konstrukcí</t>
  </si>
  <si>
    <t>1632923643</t>
  </si>
  <si>
    <t>285</t>
  </si>
  <si>
    <t>60511112</t>
  </si>
  <si>
    <t>řezivo jehličnaté smrk, borovice š přes 80mm tl 24mm dl 4-5m</t>
  </si>
  <si>
    <t>511710870</t>
  </si>
  <si>
    <t>fig43*0,024*1,1</t>
  </si>
  <si>
    <t>145</t>
  </si>
  <si>
    <t>762430012</t>
  </si>
  <si>
    <t>Obložení stěn z cementotřískových desek tl 12 mm na sraz šroubovaných</t>
  </si>
  <si>
    <t>-1819013610</t>
  </si>
  <si>
    <t>(3,015+2,125)*4,2-1,1*2,0</t>
  </si>
  <si>
    <t>Mezisoučet                                  "SV1"</t>
  </si>
  <si>
    <t>fig45*2</t>
  </si>
  <si>
    <t>146</t>
  </si>
  <si>
    <t>762439001</t>
  </si>
  <si>
    <t>Montáž obložení stěn podkladový rošt</t>
  </si>
  <si>
    <t>1207794645</t>
  </si>
  <si>
    <t>(3,015+2,125)*8                      "vodorovný rošt"</t>
  </si>
  <si>
    <t>10*4,2                                             "svislý rošt"</t>
  </si>
  <si>
    <t>147</t>
  </si>
  <si>
    <t>60514112</t>
  </si>
  <si>
    <t>řezivo jehličnaté lať surová dl 4m</t>
  </si>
  <si>
    <t>915421251</t>
  </si>
  <si>
    <t>fig46*0,06*0,06*1,1</t>
  </si>
  <si>
    <t>148</t>
  </si>
  <si>
    <t>998762101</t>
  </si>
  <si>
    <t>Přesun hmot tonážní pro kce tesařské v objektech v do 6 m</t>
  </si>
  <si>
    <t>1370396454</t>
  </si>
  <si>
    <t>763</t>
  </si>
  <si>
    <t>Konstrukce suché výstavby</t>
  </si>
  <si>
    <t>149</t>
  </si>
  <si>
    <t>763111742</t>
  </si>
  <si>
    <t>Montáž jedné vrstvy tepelné izolace do SDK příčky</t>
  </si>
  <si>
    <t>1653872874</t>
  </si>
  <si>
    <t>3,0*(0,215+0,225)                                            "115"</t>
  </si>
  <si>
    <t>150</t>
  </si>
  <si>
    <t>63148102</t>
  </si>
  <si>
    <t>deska tepelně izolační minerální univerzální λ=0,038-0,039 tl 60mm</t>
  </si>
  <si>
    <t>-1478063979</t>
  </si>
  <si>
    <t>3,0*(0,215+0,225)*1,02                                            "115"</t>
  </si>
  <si>
    <t>151</t>
  </si>
  <si>
    <t>7631314321</t>
  </si>
  <si>
    <t>SDK podhled deska 1xH2DF 15 bez izolace dvouvrstvá spodní kce profil CD+UD REI 90</t>
  </si>
  <si>
    <t>-1748461321</t>
  </si>
  <si>
    <t>17,88+18,63+6,38+17,44+13,51</t>
  </si>
  <si>
    <t>28,64</t>
  </si>
  <si>
    <t>fig52</t>
  </si>
  <si>
    <t>152</t>
  </si>
  <si>
    <t>763131751</t>
  </si>
  <si>
    <t>Montáž parotěsné zábrany do SDK podhledu</t>
  </si>
  <si>
    <t>982837516</t>
  </si>
  <si>
    <t>fig51                                                             "T08"</t>
  </si>
  <si>
    <t>153</t>
  </si>
  <si>
    <t>28329282</t>
  </si>
  <si>
    <t>fólie PE vyztužená Al vrstvou pro parotěsnou vrstvu 170g/m2</t>
  </si>
  <si>
    <t>1057066033</t>
  </si>
  <si>
    <t>fig51*1,1                                                    "T08"</t>
  </si>
  <si>
    <t>154</t>
  </si>
  <si>
    <t>28329291</t>
  </si>
  <si>
    <t>páska spojovací butylkaučuková oboustranně lepící parotěsných folií š 15mm</t>
  </si>
  <si>
    <t>-459256123</t>
  </si>
  <si>
    <t>fig51*1,1</t>
  </si>
  <si>
    <t>155</t>
  </si>
  <si>
    <t>763131752</t>
  </si>
  <si>
    <t>Montáž jedné vrstvy tepelné izolace do SDK podhledu</t>
  </si>
  <si>
    <t>910488465</t>
  </si>
  <si>
    <t>fig51*2</t>
  </si>
  <si>
    <t>156</t>
  </si>
  <si>
    <t>63148107</t>
  </si>
  <si>
    <t>deska tepelně izolační minerální univerzální λ=0,038-0,039 tl 160mm</t>
  </si>
  <si>
    <t>1350966662</t>
  </si>
  <si>
    <t>fig51*2*1,02</t>
  </si>
  <si>
    <t>157</t>
  </si>
  <si>
    <t>763164541</t>
  </si>
  <si>
    <t>SDK obklad kcí tvaru L š do 0,8 m desky 1xH2 12,5</t>
  </si>
  <si>
    <t>230885597</t>
  </si>
  <si>
    <t>3,0                                            "115"</t>
  </si>
  <si>
    <t>158</t>
  </si>
  <si>
    <t>998763301</t>
  </si>
  <si>
    <t>Přesun hmot tonážní pro sádrokartonové konstrukce v objektech v do 6 m</t>
  </si>
  <si>
    <t>1165068878</t>
  </si>
  <si>
    <t>764</t>
  </si>
  <si>
    <t>Konstrukce klempířské</t>
  </si>
  <si>
    <t>159</t>
  </si>
  <si>
    <t>764001821</t>
  </si>
  <si>
    <t>Demontáž krytiny ze svitků nebo tabulí do suti</t>
  </si>
  <si>
    <t>378005559</t>
  </si>
  <si>
    <t>1,0*0,8*2*5                           "odvětrávací stříšky"</t>
  </si>
  <si>
    <t>160</t>
  </si>
  <si>
    <t>764002801</t>
  </si>
  <si>
    <t>Demontáž závětrné lišty do suti</t>
  </si>
  <si>
    <t>1754613059</t>
  </si>
  <si>
    <t>0,62+0,62</t>
  </si>
  <si>
    <t>161</t>
  </si>
  <si>
    <t>764002811</t>
  </si>
  <si>
    <t>Demontáž okapového plechu do suti v krytině povlakové</t>
  </si>
  <si>
    <t>710940335</t>
  </si>
  <si>
    <t>48,41</t>
  </si>
  <si>
    <t>286</t>
  </si>
  <si>
    <t>764002841</t>
  </si>
  <si>
    <t>Demontáž oplechování horních ploch zdí a nadezdívek do suti</t>
  </si>
  <si>
    <t>317078528</t>
  </si>
  <si>
    <t>12,385+0,445+15,465+10,825+5,9+2,16</t>
  </si>
  <si>
    <t>8,35+0,19+48,32</t>
  </si>
  <si>
    <t>162</t>
  </si>
  <si>
    <t>764002871</t>
  </si>
  <si>
    <t>Demontáž lemování zdí do suti</t>
  </si>
  <si>
    <t>1024300377</t>
  </si>
  <si>
    <t>12,385+9,05+5,9+10,205+5,9+2,16</t>
  </si>
  <si>
    <t>287</t>
  </si>
  <si>
    <t>764004801</t>
  </si>
  <si>
    <t>Demontáž podokapního žlabu do suti</t>
  </si>
  <si>
    <t>1304400214</t>
  </si>
  <si>
    <t>163</t>
  </si>
  <si>
    <t>7642136571</t>
  </si>
  <si>
    <t>Sněhový zachytávač krytiny z Pz s povrchovou úpravou - T10</t>
  </si>
  <si>
    <t>-90224606</t>
  </si>
  <si>
    <t>97                                               "Os2"</t>
  </si>
  <si>
    <t>164</t>
  </si>
  <si>
    <t>764226444</t>
  </si>
  <si>
    <t>Oplechování parapetů rovných celoplošně lepené z Al plechu rš 330 mm</t>
  </si>
  <si>
    <t>-216734057</t>
  </si>
  <si>
    <t>0,88*(21+9)+0,78*6                                              "K1"</t>
  </si>
  <si>
    <t>165</t>
  </si>
  <si>
    <t>764311416</t>
  </si>
  <si>
    <t>Lemování rovných zdí střech s krytinou skládanou z Pz plechu rš 500 mm</t>
  </si>
  <si>
    <t>-1757332673</t>
  </si>
  <si>
    <t>(1,1+0,9)*2*2                      "prostupy VZT"</t>
  </si>
  <si>
    <t>166</t>
  </si>
  <si>
    <t>764326441</t>
  </si>
  <si>
    <t>Ventilační turbína z Al plechu na skládané nebo plechové krytině D do 300 mm</t>
  </si>
  <si>
    <t>-2031870010</t>
  </si>
  <si>
    <t>3                                             "Os5"</t>
  </si>
  <si>
    <t>288</t>
  </si>
  <si>
    <t>764521404</t>
  </si>
  <si>
    <t>Žlab podokapní půlkruhový z Al plechu rš 330 mm</t>
  </si>
  <si>
    <t>-1002073452</t>
  </si>
  <si>
    <t>48,65+0,05</t>
  </si>
  <si>
    <t>167</t>
  </si>
  <si>
    <t>998764101</t>
  </si>
  <si>
    <t>Přesun hmot tonážní pro konstrukce klempířské v objektech v do 6 m</t>
  </si>
  <si>
    <t>-1173128031</t>
  </si>
  <si>
    <t>765</t>
  </si>
  <si>
    <t>Krytina skládaná</t>
  </si>
  <si>
    <t>168</t>
  </si>
  <si>
    <t>765113111</t>
  </si>
  <si>
    <t>Krytina keramická okapová hrana s větracím pásem plastovým</t>
  </si>
  <si>
    <t>-1626730193</t>
  </si>
  <si>
    <t>(48,66+12,385+0,6+0,12*2)</t>
  </si>
  <si>
    <t>169</t>
  </si>
  <si>
    <t>998765101</t>
  </si>
  <si>
    <t>Přesun hmot tonážní pro krytiny skládané v objektech v do 6 m</t>
  </si>
  <si>
    <t>1220466233</t>
  </si>
  <si>
    <t>766</t>
  </si>
  <si>
    <t>Konstrukce truhlářské</t>
  </si>
  <si>
    <t>170</t>
  </si>
  <si>
    <t>766411821</t>
  </si>
  <si>
    <t>Demontáž truhlářského obložení stěn z palubek</t>
  </si>
  <si>
    <t>-976976678</t>
  </si>
  <si>
    <t>(48,66+12,385+0,365)*0,9</t>
  </si>
  <si>
    <t>171</t>
  </si>
  <si>
    <t>766411822</t>
  </si>
  <si>
    <t>Demontáž truhlářského obložení stěn podkladových roštů</t>
  </si>
  <si>
    <t>-1318255214</t>
  </si>
  <si>
    <t>172</t>
  </si>
  <si>
    <t>766412214</t>
  </si>
  <si>
    <t>Montáž obložení stěn pl přes 1 m2 palubkami z měkkého dřeva přes 100 mm</t>
  </si>
  <si>
    <t>-1076936032</t>
  </si>
  <si>
    <t>173</t>
  </si>
  <si>
    <t>61189995</t>
  </si>
  <si>
    <t>palubky podlahové smrk tl 24mm A/B</t>
  </si>
  <si>
    <t>739943902</t>
  </si>
  <si>
    <t>fig25*1,1</t>
  </si>
  <si>
    <t>174</t>
  </si>
  <si>
    <t>766417211</t>
  </si>
  <si>
    <t>Montáž obložení stěn podkladového roštu</t>
  </si>
  <si>
    <t>-2029559664</t>
  </si>
  <si>
    <t>175</t>
  </si>
  <si>
    <t>152598298</t>
  </si>
  <si>
    <t>fig25*1,1*0,06*0,06*1,1</t>
  </si>
  <si>
    <t>176</t>
  </si>
  <si>
    <t>766621712</t>
  </si>
  <si>
    <t>Montáž oken - okenní sklápěčky s rozvorou</t>
  </si>
  <si>
    <t>380095625</t>
  </si>
  <si>
    <t>6                                   "3"</t>
  </si>
  <si>
    <t>177</t>
  </si>
  <si>
    <t>549131101</t>
  </si>
  <si>
    <t>pákový ovladač oken</t>
  </si>
  <si>
    <t>-1313351040</t>
  </si>
  <si>
    <t>178</t>
  </si>
  <si>
    <t>766622212</t>
  </si>
  <si>
    <t>Montáž plastových oken plochy do 1 m2 pevných s rámem do zdiva</t>
  </si>
  <si>
    <t>761891959</t>
  </si>
  <si>
    <t>21                                 "1"</t>
  </si>
  <si>
    <t>9                                   "2"</t>
  </si>
  <si>
    <t>179</t>
  </si>
  <si>
    <t>61140041</t>
  </si>
  <si>
    <t>okno plastové s fixním zasklením dvojsklo do plochy 1m2</t>
  </si>
  <si>
    <t>-899841766</t>
  </si>
  <si>
    <t>21*0,9*0,65                               "1"</t>
  </si>
  <si>
    <t>9*0,9*0,9                                   "2"</t>
  </si>
  <si>
    <t>180</t>
  </si>
  <si>
    <t>766622216</t>
  </si>
  <si>
    <t>Montáž plastových oken plochy do 1 m2 otevíravých s rámem do zdiva</t>
  </si>
  <si>
    <t>677047604</t>
  </si>
  <si>
    <t>181</t>
  </si>
  <si>
    <t>61140049</t>
  </si>
  <si>
    <t>okno plastové otevíravé/sklopné dvojsklo do plochy 1m2</t>
  </si>
  <si>
    <t>-1749169746</t>
  </si>
  <si>
    <t>6*0,8*0,9                                   "3"</t>
  </si>
  <si>
    <t>182</t>
  </si>
  <si>
    <t>766629215</t>
  </si>
  <si>
    <t>Příplatek k montáži oken za izolaci pro rovné ostění připojovací spára do 45 mm</t>
  </si>
  <si>
    <t>2062200207</t>
  </si>
  <si>
    <t>21*(0,9*0,65)*2                               "1"</t>
  </si>
  <si>
    <t>9*(0,9+0,9)*2                                   "2"</t>
  </si>
  <si>
    <t>6*(0,8+0,9)*2                                   "3"</t>
  </si>
  <si>
    <t>183</t>
  </si>
  <si>
    <t>766660001</t>
  </si>
  <si>
    <t>Montáž dveřních křídel otvíravých jednokřídlových š do 0,8 m do ocelové zárubně</t>
  </si>
  <si>
    <t>-2040628064</t>
  </si>
  <si>
    <t>184</t>
  </si>
  <si>
    <t>61162074</t>
  </si>
  <si>
    <t>dveře jednokřídlé voštinové povrch laminátový plné 800x1970-2100mm</t>
  </si>
  <si>
    <t>-1550353126</t>
  </si>
  <si>
    <t>185</t>
  </si>
  <si>
    <t>61162080</t>
  </si>
  <si>
    <t>dveře jednokřídlé voštinové povrch laminátový částečně prosklené 800x1970-2100mm</t>
  </si>
  <si>
    <t>626559997</t>
  </si>
  <si>
    <t>186</t>
  </si>
  <si>
    <t>766660411</t>
  </si>
  <si>
    <t>Montáž vchodových dveří jednokřídlových bez nadsvětlíku do zdiva</t>
  </si>
  <si>
    <t>53952663</t>
  </si>
  <si>
    <t>2                                      "10"</t>
  </si>
  <si>
    <t>1                                      "11"</t>
  </si>
  <si>
    <t>1                                      "12"</t>
  </si>
  <si>
    <t>1                                      "22"</t>
  </si>
  <si>
    <t>187</t>
  </si>
  <si>
    <t>61140501</t>
  </si>
  <si>
    <t>dveře jednokřídlé plastové s dekorem plné max rozměru otvoru 2,42m2 bezpečnostní třídy RC2</t>
  </si>
  <si>
    <t>1171697207</t>
  </si>
  <si>
    <t>2*1,25*2,08                                      "10"</t>
  </si>
  <si>
    <t>1*1,1*2,1                                      "11"</t>
  </si>
  <si>
    <t>1*1,25*2,08                                      "22"</t>
  </si>
  <si>
    <t>188</t>
  </si>
  <si>
    <t>61140503</t>
  </si>
  <si>
    <t>dveře jednokřídlé plastové s dekorem prosklené max rozměru otvoru 2,42m2</t>
  </si>
  <si>
    <t>-285785763</t>
  </si>
  <si>
    <t>1*1,0*2,1                                      "12"</t>
  </si>
  <si>
    <t>189</t>
  </si>
  <si>
    <t>607151971</t>
  </si>
  <si>
    <t>TI prahu vstupních dveří - T05</t>
  </si>
  <si>
    <t>1749784893</t>
  </si>
  <si>
    <t>(1,1+1,0+1,65)*0,18                    "dveře 11,12,13"</t>
  </si>
  <si>
    <t>1,25*0,25                                          "dveře 10"</t>
  </si>
  <si>
    <t>0,012</t>
  </si>
  <si>
    <t>Mezisoučet                                          "T05"</t>
  </si>
  <si>
    <t>190</t>
  </si>
  <si>
    <t>766660451</t>
  </si>
  <si>
    <t>Montáž vchodových dveří dvoukřídlových bez nadsvětlíku do zdiva</t>
  </si>
  <si>
    <t>1827061951</t>
  </si>
  <si>
    <t>1                                      "13"</t>
  </si>
  <si>
    <t>1                                      "14"</t>
  </si>
  <si>
    <t>191</t>
  </si>
  <si>
    <t>61140507</t>
  </si>
  <si>
    <t>dveře dvoukřídlé plastové s dekorem plné max rozměru otvoru 4,84m2 bezpečnostní třídy RC2</t>
  </si>
  <si>
    <t>20631073</t>
  </si>
  <si>
    <t>1*1,65*2,38                                      "13"</t>
  </si>
  <si>
    <t>1*2,15*2,08                                      "14"</t>
  </si>
  <si>
    <t>192</t>
  </si>
  <si>
    <t>766660728</t>
  </si>
  <si>
    <t>Montáž dveřního interiérového kování - zámku</t>
  </si>
  <si>
    <t>-483123491</t>
  </si>
  <si>
    <t>193</t>
  </si>
  <si>
    <t>54964110</t>
  </si>
  <si>
    <t>vložka zámková cylindrická oboustranná</t>
  </si>
  <si>
    <t>-243912351</t>
  </si>
  <si>
    <t>194</t>
  </si>
  <si>
    <t>766660729</t>
  </si>
  <si>
    <t>Montáž dveřního interiérového kování - štítku s klikou</t>
  </si>
  <si>
    <t>1496118878</t>
  </si>
  <si>
    <t>195</t>
  </si>
  <si>
    <t>54914610</t>
  </si>
  <si>
    <t>kování dveřní vrchní klika včetně rozet a montážního materiálu R BB nerez PK</t>
  </si>
  <si>
    <t>-901144624</t>
  </si>
  <si>
    <t>196</t>
  </si>
  <si>
    <t>7666639201</t>
  </si>
  <si>
    <t>Kartáčové těsnění vrat č.17</t>
  </si>
  <si>
    <t>290644710</t>
  </si>
  <si>
    <t>(1,5+2,25)*2*7                 "118c - kartáčové těsnění vrat"</t>
  </si>
  <si>
    <t>197</t>
  </si>
  <si>
    <t>998766101</t>
  </si>
  <si>
    <t>Přesun hmot tonážní pro kce truhlářské v objektech v do 6 m</t>
  </si>
  <si>
    <t>821131237</t>
  </si>
  <si>
    <t>767</t>
  </si>
  <si>
    <t>Konstrukce zámečnické</t>
  </si>
  <si>
    <t>198</t>
  </si>
  <si>
    <t>767581803</t>
  </si>
  <si>
    <t>Demontáž podhledu tvarovaný plech</t>
  </si>
  <si>
    <t>-1608777703</t>
  </si>
  <si>
    <t>41,4                                               "114"</t>
  </si>
  <si>
    <t>199</t>
  </si>
  <si>
    <t>767582800</t>
  </si>
  <si>
    <t>Demontáž roštu podhledu</t>
  </si>
  <si>
    <t>657718901</t>
  </si>
  <si>
    <t>289</t>
  </si>
  <si>
    <t>767832102</t>
  </si>
  <si>
    <t>Montáž venkovních požárních žebříků do zdiva bez suchovodu</t>
  </si>
  <si>
    <t>-1792563654</t>
  </si>
  <si>
    <t>2,92+3,74                                    "Z4"</t>
  </si>
  <si>
    <t>290</t>
  </si>
  <si>
    <t>44983000</t>
  </si>
  <si>
    <t>žebřík venkovní bez suchovodu v provedení žárový Zn</t>
  </si>
  <si>
    <t>-233236734</t>
  </si>
  <si>
    <t>2,92+3,74                                    "Z4 - 223,5 kg"</t>
  </si>
  <si>
    <t>291</t>
  </si>
  <si>
    <t>767832801</t>
  </si>
  <si>
    <t>Demontáž venkovních požárních žebříků se ochranným košem</t>
  </si>
  <si>
    <t>-373391638</t>
  </si>
  <si>
    <t>6,5</t>
  </si>
  <si>
    <t>200</t>
  </si>
  <si>
    <t>7678921111</t>
  </si>
  <si>
    <t>Montáž váhy T 17</t>
  </si>
  <si>
    <t>-371465176</t>
  </si>
  <si>
    <t>1                                                 "T17"</t>
  </si>
  <si>
    <t>201</t>
  </si>
  <si>
    <t>590810231</t>
  </si>
  <si>
    <t>Váha nosnost 4000 kg - T17</t>
  </si>
  <si>
    <t>-271885952</t>
  </si>
  <si>
    <t>202</t>
  </si>
  <si>
    <t>767995115</t>
  </si>
  <si>
    <t>Montáž atypických zámečnických konstrukcí hm přes 50 do 100 kg</t>
  </si>
  <si>
    <t>-1016809245</t>
  </si>
  <si>
    <t>58,8+64,8+40,0+15,3          "Z6,7,9,10"</t>
  </si>
  <si>
    <t>Mezisoučet                     "nerezový materiál"</t>
  </si>
  <si>
    <t>203</t>
  </si>
  <si>
    <t>5539990121</t>
  </si>
  <si>
    <t>-1850408281</t>
  </si>
  <si>
    <t>204</t>
  </si>
  <si>
    <t>767995116</t>
  </si>
  <si>
    <t>Montáž atypických zámečnických konstrukcí hm přes 100 do 250 kg</t>
  </si>
  <si>
    <t>1793906470</t>
  </si>
  <si>
    <t>(6,8+7,65)*22,4                         "IPE 200"</t>
  </si>
  <si>
    <t>10,3                                   "Plech 5 mm"</t>
  </si>
  <si>
    <t>7,6                                      "plech 8 mm"</t>
  </si>
  <si>
    <t>Mezisoučet                     "nový materiál"</t>
  </si>
  <si>
    <t>(0,12+0,57+0,84)*12,36           "TR 133/4"</t>
  </si>
  <si>
    <t>10,6*26,3                                            "I 200"</t>
  </si>
  <si>
    <t>Mezisoučet                         "stávající materiál"</t>
  </si>
  <si>
    <t>Součet                                         "v.č.112"</t>
  </si>
  <si>
    <t>205</t>
  </si>
  <si>
    <t>13010752</t>
  </si>
  <si>
    <t>ocel profilová jakost S235JR (11 375) průřez IPE 200</t>
  </si>
  <si>
    <t>779514683</t>
  </si>
  <si>
    <t>(6,8+7,65)*22,4*0,001*1,1                         "IPE 200"</t>
  </si>
  <si>
    <t>206</t>
  </si>
  <si>
    <t>130107221</t>
  </si>
  <si>
    <t>ocel profilová jakost S235JR (11 375) průřez I (IPN) 200 použité</t>
  </si>
  <si>
    <t>1660806535</t>
  </si>
  <si>
    <t>10,6*26,3*0,001                                            "I 200"</t>
  </si>
  <si>
    <t>207</t>
  </si>
  <si>
    <t>13611218</t>
  </si>
  <si>
    <t>plech ocelový hladký jakost S235JR tl 5mm tabule</t>
  </si>
  <si>
    <t>253230015</t>
  </si>
  <si>
    <t>10,3*0,001*1,1                                   "Plech 5 mm"</t>
  </si>
  <si>
    <t>208</t>
  </si>
  <si>
    <t>136112281</t>
  </si>
  <si>
    <t>plech ocelový hladký jakost S235JR tl 8mm tabule</t>
  </si>
  <si>
    <t>-2003046702</t>
  </si>
  <si>
    <t>7,6*0,001*1,1                                      "plech 8 mm"</t>
  </si>
  <si>
    <t>209</t>
  </si>
  <si>
    <t>140110921</t>
  </si>
  <si>
    <t>trubka ocelová bezešvá hladká jakost 11 353 133x4,0mm použité</t>
  </si>
  <si>
    <t>-292041758</t>
  </si>
  <si>
    <t>(0,12+0,57+0,84)           "TR 133/4"</t>
  </si>
  <si>
    <t>210</t>
  </si>
  <si>
    <t>767995117</t>
  </si>
  <si>
    <t>Montáž atypických zámečnických konstrukcí hm přes 250 do 500 kg</t>
  </si>
  <si>
    <t>-54380179</t>
  </si>
  <si>
    <t>2211,4+365,6</t>
  </si>
  <si>
    <t xml:space="preserve">Mezisoučet                       "konstrukce nerezové" </t>
  </si>
  <si>
    <t>211</t>
  </si>
  <si>
    <t>5539990091</t>
  </si>
  <si>
    <t>atypická ocelová konstrukce nerezová</t>
  </si>
  <si>
    <t>-653666823</t>
  </si>
  <si>
    <t>212</t>
  </si>
  <si>
    <t>998767101</t>
  </si>
  <si>
    <t>Přesun hmot tonážní pro zámečnické konstrukce v objektech v do 6 m</t>
  </si>
  <si>
    <t>1643313087</t>
  </si>
  <si>
    <t>771</t>
  </si>
  <si>
    <t>Podlahy z dlaždic</t>
  </si>
  <si>
    <t>213</t>
  </si>
  <si>
    <t>771121011</t>
  </si>
  <si>
    <t>Nátěr penetrační na podlahu</t>
  </si>
  <si>
    <t>-2071251612</t>
  </si>
  <si>
    <t>214</t>
  </si>
  <si>
    <t>771161021</t>
  </si>
  <si>
    <t>Montáž profilu ukončujícího pro plynulý přechod (dlažby s kobercem apod.)</t>
  </si>
  <si>
    <t>-28598502</t>
  </si>
  <si>
    <t>0,8                                            "Os3"</t>
  </si>
  <si>
    <t>215</t>
  </si>
  <si>
    <t>55343116</t>
  </si>
  <si>
    <t>profil přechodový Al narážecí 40mm stříbro, zlato, champagne</t>
  </si>
  <si>
    <t>743604464</t>
  </si>
  <si>
    <t>1,0                                            "Os3"</t>
  </si>
  <si>
    <t>216</t>
  </si>
  <si>
    <t>771474112</t>
  </si>
  <si>
    <t>Montáž soklů z dlaždic keramických rovných flexibilní lepidlo v přes 65 do 90 mm</t>
  </si>
  <si>
    <t>2124364727</t>
  </si>
  <si>
    <t>5,405+5,75+2,4+4,06+0,15-0,8*2            "114"</t>
  </si>
  <si>
    <t>4,225+1,2+2,42+0,46+6,48+0,425+1,24+0,425+6,85+0,225+0,215+0,46+0,44+1,25-0,8*2-1,1        "115"</t>
  </si>
  <si>
    <t>217</t>
  </si>
  <si>
    <t>771574243</t>
  </si>
  <si>
    <t>Montáž podlah keramických pro mechanické zatížení hladkých lepených flexibilním lepidlem přes 9 do 12 ks/m2</t>
  </si>
  <si>
    <t>-1005655182</t>
  </si>
  <si>
    <t>6,38+17,44+13,51</t>
  </si>
  <si>
    <t>218</t>
  </si>
  <si>
    <t>59761434</t>
  </si>
  <si>
    <t>dlažba keramická slinutá hladká do interiéru i exteriéru pro vysoké mechanické namáhání přes 9 do 12ks/m2</t>
  </si>
  <si>
    <t>767486721</t>
  </si>
  <si>
    <t>fig61*1,1</t>
  </si>
  <si>
    <t>fig62*0,07*1,1</t>
  </si>
  <si>
    <t>219</t>
  </si>
  <si>
    <t>771591112</t>
  </si>
  <si>
    <t>Izolace pod dlažbu nátěrem nebo stěrkou ve dvou vrstvách</t>
  </si>
  <si>
    <t>-564367629</t>
  </si>
  <si>
    <t>220</t>
  </si>
  <si>
    <t>998771101</t>
  </si>
  <si>
    <t>Přesun hmot tonážní pro podlahy z dlaždic v objektech v do 6 m</t>
  </si>
  <si>
    <t>-521477913</t>
  </si>
  <si>
    <t>777</t>
  </si>
  <si>
    <t>Podlahy lité</t>
  </si>
  <si>
    <t>221</t>
  </si>
  <si>
    <t>777111111</t>
  </si>
  <si>
    <t>Vysátí podkladu před provedením lité podlahy</t>
  </si>
  <si>
    <t>1163556272</t>
  </si>
  <si>
    <t>(23,58+0,2+23,95)*(7,58-4,3)              "101-108 - kaliště"</t>
  </si>
  <si>
    <t>17,88                                                 "110"</t>
  </si>
  <si>
    <t>Mezisoučet                                    "podlahy - T11"</t>
  </si>
  <si>
    <t>222</t>
  </si>
  <si>
    <t>1597958020</t>
  </si>
  <si>
    <t>(23,58+0,2+23,95+7,58)*2*2,05            "101 - 109"</t>
  </si>
  <si>
    <t>-1,45*2,2*7</t>
  </si>
  <si>
    <t>(1,55*(0,31+0,23)+1,66*(0,31+0,65))*2*7  "želbet základy"</t>
  </si>
  <si>
    <t>(3,21*(2,2-0,31)+(1,2+0,2)*(2,95-2,23)+(0,2+6,38)*(3,5-2,2))*2 "želbet stěna"</t>
  </si>
  <si>
    <t>(4,76+3,49+0,14+1,2+3,1+3,25+1,74)*2,05                 "110"</t>
  </si>
  <si>
    <t>-1,3*2,0*1</t>
  </si>
  <si>
    <t>-0,95*2,1</t>
  </si>
  <si>
    <t>-1,3*2,1*1</t>
  </si>
  <si>
    <t>(1,3+2*2,1)*0,35*1</t>
  </si>
  <si>
    <t>-0,8*1,97*1</t>
  </si>
  <si>
    <t>Mezisoučet                                                      "Stěny - T11"</t>
  </si>
  <si>
    <t>223</t>
  </si>
  <si>
    <t>777131103</t>
  </si>
  <si>
    <t>Penetrační epoxidový nátěr podlahy na vlhký nebo nenasákavý podklad</t>
  </si>
  <si>
    <t>1387109896</t>
  </si>
  <si>
    <t>fig71                                                         "podlahy"</t>
  </si>
  <si>
    <t>224</t>
  </si>
  <si>
    <t>-1545379188</t>
  </si>
  <si>
    <t>fig72                                                           "stěny"</t>
  </si>
  <si>
    <t>225</t>
  </si>
  <si>
    <t>777511145</t>
  </si>
  <si>
    <t>Krycí epoxidová stěrka tloušťky do 3 mm chemicky odolné lité podlahy</t>
  </si>
  <si>
    <t>1292486465</t>
  </si>
  <si>
    <t>fig72                                                 "stěny"</t>
  </si>
  <si>
    <t>226</t>
  </si>
  <si>
    <t>697413542</t>
  </si>
  <si>
    <t>fig71                                               "podlahy"</t>
  </si>
  <si>
    <t>227</t>
  </si>
  <si>
    <t>998777101</t>
  </si>
  <si>
    <t>Přesun hmot tonážní pro podlahy lité v objektech v do 6 m</t>
  </si>
  <si>
    <t>-1850704175</t>
  </si>
  <si>
    <t>781</t>
  </si>
  <si>
    <t>Dokončovací práce - obklady</t>
  </si>
  <si>
    <t>228</t>
  </si>
  <si>
    <t>781121011</t>
  </si>
  <si>
    <t>Nátěr penetrační na stěnu</t>
  </si>
  <si>
    <t>-477386689</t>
  </si>
  <si>
    <t>229</t>
  </si>
  <si>
    <t>781131112</t>
  </si>
  <si>
    <t>Izolace pod obklad nátěrem nebo stěrkou ve dvou vrstvách</t>
  </si>
  <si>
    <t>757540865</t>
  </si>
  <si>
    <t>(1,7+3,485+1,815+4,0)*0,4-0,8*0,4               "113"</t>
  </si>
  <si>
    <t>230</t>
  </si>
  <si>
    <t>781474112</t>
  </si>
  <si>
    <t>Montáž obkladů vnitřních keramických hladkých přes 9 do 12 ks/m2 lepených flexibilním lepidlem</t>
  </si>
  <si>
    <t>576213125</t>
  </si>
  <si>
    <t>(1,7+3,485+1,815+4,0)*2,0-0,8*2,0               "113"</t>
  </si>
  <si>
    <t>2,5*0,7                                         "114"</t>
  </si>
  <si>
    <t>231</t>
  </si>
  <si>
    <t>59761026</t>
  </si>
  <si>
    <t>obklad keramický hladký do 12ks/m2</t>
  </si>
  <si>
    <t>820227178</t>
  </si>
  <si>
    <t>fig63*1,1</t>
  </si>
  <si>
    <t>232</t>
  </si>
  <si>
    <t>998781101</t>
  </si>
  <si>
    <t>Přesun hmot tonážní pro obklady keramické v objektech v do 6 m</t>
  </si>
  <si>
    <t>-231080075</t>
  </si>
  <si>
    <t>783</t>
  </si>
  <si>
    <t>Dokončovací práce - nátěry</t>
  </si>
  <si>
    <t>233</t>
  </si>
  <si>
    <t>783268101</t>
  </si>
  <si>
    <t>Lazurovací jednonásobný olejový nátěr tesařských konstrukcí</t>
  </si>
  <si>
    <t>-1574714821</t>
  </si>
  <si>
    <t>234</t>
  </si>
  <si>
    <t>783268111</t>
  </si>
  <si>
    <t>Lazurovací dvojnásobný olejový nátěr tesařských konstrukcí</t>
  </si>
  <si>
    <t>-725109488</t>
  </si>
  <si>
    <t>235</t>
  </si>
  <si>
    <t>783301303</t>
  </si>
  <si>
    <t>Bezoplachové odrezivění zámečnických konstrukcí</t>
  </si>
  <si>
    <t>-2120135988</t>
  </si>
  <si>
    <t>(0,12+0,57+0,84)*pi*0,133           "TR 133/4"</t>
  </si>
  <si>
    <t>10,6*0,709                                            "I 200"</t>
  </si>
  <si>
    <t>7,58*0,908                                             "I 260"</t>
  </si>
  <si>
    <t>236</t>
  </si>
  <si>
    <t>783314101</t>
  </si>
  <si>
    <t>Základní jednonásobný syntetický nátěr zámečnických konstrukcí</t>
  </si>
  <si>
    <t>-763394702</t>
  </si>
  <si>
    <t>(6,8+7,65)*0,768                               "IPE 200"</t>
  </si>
  <si>
    <t>0,1*0,1*2*26                                   "Plech 5 mm"</t>
  </si>
  <si>
    <t>0,2*0,2*2*3                                      "plech 8 mm"</t>
  </si>
  <si>
    <t>0,95*1,5*2*4                                         "Z1"</t>
  </si>
  <si>
    <t>(0,8+2*1,97)*3*0,25                      "ocelové zárubně"</t>
  </si>
  <si>
    <t>237</t>
  </si>
  <si>
    <t>783315101</t>
  </si>
  <si>
    <t>Mezinátěr jednonásobný syntetický standardní zámečnických konstrukcí</t>
  </si>
  <si>
    <t>92275109</t>
  </si>
  <si>
    <t>238</t>
  </si>
  <si>
    <t>783317101</t>
  </si>
  <si>
    <t>Krycí jednonásobný syntetický standardní nátěr zámečnických konstrukcí</t>
  </si>
  <si>
    <t>-712172253</t>
  </si>
  <si>
    <t>784</t>
  </si>
  <si>
    <t>Dokončovací práce - malby a tapety</t>
  </si>
  <si>
    <t>292</t>
  </si>
  <si>
    <t>784181101</t>
  </si>
  <si>
    <t>Základní akrylátová jednonásobná bezbarvá penetrace podkladu v místnostech v do 3,80 m</t>
  </si>
  <si>
    <t>-793324917</t>
  </si>
  <si>
    <t>(4,76+3,49+0,14+1,2+3,1+3,25+1,74)*1,55                 "110"</t>
  </si>
  <si>
    <t>(3,29+5,7)*2*4,0                                        "111"</t>
  </si>
  <si>
    <t>(5,5+5,035+6,4+2,125+3,015)*3,5       "112"</t>
  </si>
  <si>
    <t>(1,7+3,485+1,75+4,0)*(3,3-2,0)                       "113"</t>
  </si>
  <si>
    <t>(5,405+4,06+2,4+5,75)*3,3                     "114"</t>
  </si>
  <si>
    <t>(6,48+1,24+6,85+1,25)*3,0                      "115"</t>
  </si>
  <si>
    <t>(4,225+1,2+2,42+1,0+0,44+1,25)*3,0    "115"</t>
  </si>
  <si>
    <t>Mezisoučet                                   "stěny"</t>
  </si>
  <si>
    <t>293</t>
  </si>
  <si>
    <t>784221101</t>
  </si>
  <si>
    <t>Dvojnásobné bílé malby ze směsí za sucha dobře otěruvzdorných v místnostech do 3,80 m</t>
  </si>
  <si>
    <t>-2056376132</t>
  </si>
  <si>
    <t>2 - SO 01 - Silnoproud a slaboproud - zhodnocení</t>
  </si>
  <si>
    <t xml:space="preserve"> </t>
  </si>
  <si>
    <t>M - Práce a dodávky M</t>
  </si>
  <si>
    <t xml:space="preserve">    214-M - Materiál elektromontážní</t>
  </si>
  <si>
    <t xml:space="preserve">      D2 - Úložný materiál</t>
  </si>
  <si>
    <t xml:space="preserve">      D3 - Kabely</t>
  </si>
  <si>
    <t xml:space="preserve">      D4 - Přístroje</t>
  </si>
  <si>
    <t xml:space="preserve">      D5 - Svítidla</t>
  </si>
  <si>
    <t xml:space="preserve">      D6 - Elektrické vytápění</t>
  </si>
  <si>
    <t xml:space="preserve">      D7 - Ochrana před bleskem</t>
  </si>
  <si>
    <t xml:space="preserve">      D8 - Uzemnění</t>
  </si>
  <si>
    <t xml:space="preserve">    215-M - Prořez</t>
  </si>
  <si>
    <t xml:space="preserve">    216-M - Materiál podružný</t>
  </si>
  <si>
    <t xml:space="preserve">    217-M - Elektromontáže</t>
  </si>
  <si>
    <t xml:space="preserve">    219-M - PPV pro elektromontáže</t>
  </si>
  <si>
    <t xml:space="preserve">    2192-M - Ostatní</t>
  </si>
  <si>
    <t xml:space="preserve">    2193-M - Revize</t>
  </si>
  <si>
    <t>Práce a dodávky M</t>
  </si>
  <si>
    <t>214-M</t>
  </si>
  <si>
    <t>Materiál elektromontážní</t>
  </si>
  <si>
    <t>D2</t>
  </si>
  <si>
    <t>Úložný materiál</t>
  </si>
  <si>
    <t>000321122</t>
  </si>
  <si>
    <t>trubka ohebná PVC 16</t>
  </si>
  <si>
    <t>000321124</t>
  </si>
  <si>
    <t>trubka ohebná PVC 25</t>
  </si>
  <si>
    <t>000322112</t>
  </si>
  <si>
    <t>trubka tuhá PVC 16</t>
  </si>
  <si>
    <t>000363712</t>
  </si>
  <si>
    <t>kryt čidel pro VZT nerez atyp</t>
  </si>
  <si>
    <t>ks</t>
  </si>
  <si>
    <t>000311115</t>
  </si>
  <si>
    <t>krabice přístrojová KO68</t>
  </si>
  <si>
    <t>000311111</t>
  </si>
  <si>
    <t>krabice přístrojová hluboká KO68</t>
  </si>
  <si>
    <t>000311315</t>
  </si>
  <si>
    <t>krabice odbočná kruhová KO97</t>
  </si>
  <si>
    <t>D3</t>
  </si>
  <si>
    <t>Kabely</t>
  </si>
  <si>
    <t>000101005</t>
  </si>
  <si>
    <t>kabel CYKY 2x1,5</t>
  </si>
  <si>
    <t>000101105</t>
  </si>
  <si>
    <t>kabel CYKY 3x1,5</t>
  </si>
  <si>
    <t>000101106</t>
  </si>
  <si>
    <t>kabel CYKY 3x2,5</t>
  </si>
  <si>
    <t>000101305</t>
  </si>
  <si>
    <t>kabel CYKY 5x1,5</t>
  </si>
  <si>
    <t>000101307</t>
  </si>
  <si>
    <t>kabel CYKY 5x4</t>
  </si>
  <si>
    <t>D4</t>
  </si>
  <si>
    <t>Přístroje</t>
  </si>
  <si>
    <t>000409011</t>
  </si>
  <si>
    <t>spínač 10A/250Vstř řaz.1 IP20 pod om.</t>
  </si>
  <si>
    <t>000409023</t>
  </si>
  <si>
    <t>spínač 10A/250Vstř řaz 6 IP20 pod om.</t>
  </si>
  <si>
    <t>000409024</t>
  </si>
  <si>
    <t>spínač 10A/250Vstř řaz.6+6 IP20 pod om.</t>
  </si>
  <si>
    <t>000413001</t>
  </si>
  <si>
    <t>spínač 10A/250Vstř řaz.6 IP44 pod om.</t>
  </si>
  <si>
    <t>000409011.1</t>
  </si>
  <si>
    <t>snímač pohybu se spožděním</t>
  </si>
  <si>
    <t>000419100</t>
  </si>
  <si>
    <t>zásuvka 16A/250Vstř IP20 pod om.</t>
  </si>
  <si>
    <t>000423002</t>
  </si>
  <si>
    <t>zásuvka 16A/250Vstř IP44 pod om.</t>
  </si>
  <si>
    <t>000419100.1</t>
  </si>
  <si>
    <t>dvouzásuvka 16A/250Vstř IP20 pod om.</t>
  </si>
  <si>
    <t>000425214</t>
  </si>
  <si>
    <t>zásuvka vestavná 3pól/32A/250V/IP44  IE 3232</t>
  </si>
  <si>
    <t>D5</t>
  </si>
  <si>
    <t>Svítidla</t>
  </si>
  <si>
    <t>000521035</t>
  </si>
  <si>
    <t>B-svítidlo LED 40W 5500lm L=1275mm IP65</t>
  </si>
  <si>
    <t>000509016</t>
  </si>
  <si>
    <t>D-svítidlo LED 44W 3100lm D=480mm IP40</t>
  </si>
  <si>
    <t>000509141</t>
  </si>
  <si>
    <t>E-svítidlo LED 27W 3100lm 610x410 IP20 mřížka</t>
  </si>
  <si>
    <t>000509006</t>
  </si>
  <si>
    <t>K-svítidlo LED 27W 2900lm D=375mm IP40+senzor</t>
  </si>
  <si>
    <t>000552041</t>
  </si>
  <si>
    <t>N-svítidlo nouzové LED 1h IP65</t>
  </si>
  <si>
    <t>D6</t>
  </si>
  <si>
    <t>Elektrické vytápění</t>
  </si>
  <si>
    <t>000160308</t>
  </si>
  <si>
    <t>samoregulační topný kabel 5-15W/m2</t>
  </si>
  <si>
    <t>000413121</t>
  </si>
  <si>
    <t>elektronický termostat s čidlem</t>
  </si>
  <si>
    <t>000413103</t>
  </si>
  <si>
    <t>ukončovací a připojovací sada</t>
  </si>
  <si>
    <t>000413104</t>
  </si>
  <si>
    <t>lepidlo na fixaci kabelů</t>
  </si>
  <si>
    <t>000714107</t>
  </si>
  <si>
    <t>topný žebřík 1200W včetně termostatu do zóny 2</t>
  </si>
  <si>
    <t>000714111</t>
  </si>
  <si>
    <t>přímotop.konvektor s elektronic.termostatem 2kW</t>
  </si>
  <si>
    <t>000714111.1</t>
  </si>
  <si>
    <t>přímotop.konvektor s elektronic.termostatem 2.5kW</t>
  </si>
  <si>
    <t>D7</t>
  </si>
  <si>
    <t>Ochrana před bleskem</t>
  </si>
  <si>
    <t>000295601</t>
  </si>
  <si>
    <t>drát AlMgSi pr.8mm polotvrdý 0,135kg/m</t>
  </si>
  <si>
    <t>000295602</t>
  </si>
  <si>
    <t>drát AlMgSi pr.8mm PVC</t>
  </si>
  <si>
    <t>000295352</t>
  </si>
  <si>
    <t>podpěra vedení na ploché střechy beton/plast</t>
  </si>
  <si>
    <t>000295760</t>
  </si>
  <si>
    <t>svorka univerzální nerez</t>
  </si>
  <si>
    <t>000295764</t>
  </si>
  <si>
    <t>svorka spojovací nerez</t>
  </si>
  <si>
    <t>000295766</t>
  </si>
  <si>
    <t>svorka křížová nerez</t>
  </si>
  <si>
    <t>000295774</t>
  </si>
  <si>
    <t>svorka na okapní žlaby 2šrouby nerez</t>
  </si>
  <si>
    <t>000295432</t>
  </si>
  <si>
    <t>svorka zkušební 2třmeny FeZn litá</t>
  </si>
  <si>
    <t>000295882</t>
  </si>
  <si>
    <t>označovací štítek zemního svodu</t>
  </si>
  <si>
    <t>000296355</t>
  </si>
  <si>
    <t>skříňka pro zkušební svorku pochozí/litina</t>
  </si>
  <si>
    <t>000295612</t>
  </si>
  <si>
    <t>jímací tyč hladká AlMgSi pr.19/1500mm</t>
  </si>
  <si>
    <t>000295621</t>
  </si>
  <si>
    <t>svorka k jímači</t>
  </si>
  <si>
    <t>000295892</t>
  </si>
  <si>
    <t>podstavec k jímací tyči beton/M16</t>
  </si>
  <si>
    <t>000295894</t>
  </si>
  <si>
    <t>podložka plast kruhová k podstavci JT</t>
  </si>
  <si>
    <t>D8</t>
  </si>
  <si>
    <t>Uzemnění</t>
  </si>
  <si>
    <t>000295001</t>
  </si>
  <si>
    <t>vedení FeZn 30/4 (0,96kg/m)</t>
  </si>
  <si>
    <t>000295012</t>
  </si>
  <si>
    <t>vedení FeZn pr.8mm(0,40kg/m)</t>
  </si>
  <si>
    <t>000295011</t>
  </si>
  <si>
    <t>vedení FeZn pr.10mm(0,63kg/m)</t>
  </si>
  <si>
    <t>000295073</t>
  </si>
  <si>
    <t>svorka pásku drátu zemnící 2šrouby FeZn</t>
  </si>
  <si>
    <t>000046221</t>
  </si>
  <si>
    <t>asfalt 80</t>
  </si>
  <si>
    <t>215-M</t>
  </si>
  <si>
    <t>Prořez</t>
  </si>
  <si>
    <t>999999061</t>
  </si>
  <si>
    <t>Elektroinstalace prořez</t>
  </si>
  <si>
    <t>%</t>
  </si>
  <si>
    <t>-1345192673</t>
  </si>
  <si>
    <t>216-M</t>
  </si>
  <si>
    <t>Materiál podružný</t>
  </si>
  <si>
    <t>999999062</t>
  </si>
  <si>
    <t>Elektroinstalace materiál podružný</t>
  </si>
  <si>
    <t>1483920970</t>
  </si>
  <si>
    <t>217-M</t>
  </si>
  <si>
    <t>Elektromontáže</t>
  </si>
  <si>
    <t>210010002</t>
  </si>
  <si>
    <t>210010004</t>
  </si>
  <si>
    <t>210010021</t>
  </si>
  <si>
    <t>210010301</t>
  </si>
  <si>
    <t>krabice přístrojová bez zapojení</t>
  </si>
  <si>
    <t>210010312</t>
  </si>
  <si>
    <t>krabice odbočná bez svorkovnice a zapojení(-KO97)</t>
  </si>
  <si>
    <t>210810048</t>
  </si>
  <si>
    <t>kabel(-CYKY) pevně uložený do 3x6/4x4/7x2,5</t>
  </si>
  <si>
    <t>210810052</t>
  </si>
  <si>
    <t>kabel(-CYKY) pevně uložený do 5x6/7x4/12x1,5</t>
  </si>
  <si>
    <t>210100001</t>
  </si>
  <si>
    <t>ukončení v rozvaděči vč.zapojení vodiče do 2,5mm2</t>
  </si>
  <si>
    <t>210110041</t>
  </si>
  <si>
    <t>spínač zapuštěný vč.zapojení 1pólový/řazení 1</t>
  </si>
  <si>
    <t>210110045</t>
  </si>
  <si>
    <t>spínač zapuštěný vč.zapojení střídavý/řazení 6</t>
  </si>
  <si>
    <t>210110044</t>
  </si>
  <si>
    <t>spínač zapuštěný vč.zapojení řaz.6.</t>
  </si>
  <si>
    <t>210110041.1</t>
  </si>
  <si>
    <t>spínač pohybu se spožděním</t>
  </si>
  <si>
    <t>210111011</t>
  </si>
  <si>
    <t>zásuvka domovní zapuštěná vč.zapojení</t>
  </si>
  <si>
    <t>210111102</t>
  </si>
  <si>
    <t>zásuvka/přívodka průmyslová vč.zapojení 2P+Z/32A</t>
  </si>
  <si>
    <t>210201102</t>
  </si>
  <si>
    <t>svítidlo zářivkové průmyslové stropní/2 zdroje</t>
  </si>
  <si>
    <t>210200012</t>
  </si>
  <si>
    <t>svítidlo žárovkové bytové stropní/více zdrojů</t>
  </si>
  <si>
    <t>210201022</t>
  </si>
  <si>
    <t>svítidlo zářivkové vestavné/2 zdroje</t>
  </si>
  <si>
    <t>210201201</t>
  </si>
  <si>
    <t>nouzové orientační svítidlo zářivkové</t>
  </si>
  <si>
    <t>210802448</t>
  </si>
  <si>
    <t>samoregulační topný kabel</t>
  </si>
  <si>
    <t>210110021</t>
  </si>
  <si>
    <t>210110025</t>
  </si>
  <si>
    <t>210192121</t>
  </si>
  <si>
    <t>topný žebřík 746x1782mm do koupelny</t>
  </si>
  <si>
    <t>210192121.1</t>
  </si>
  <si>
    <t>přímotopný konvektor IP24</t>
  </si>
  <si>
    <t>210220101</t>
  </si>
  <si>
    <t>svod vč.podpěr drát do pr.10mm</t>
  </si>
  <si>
    <t>210220111</t>
  </si>
  <si>
    <t>svod bez podpěr drát do pr.10mm</t>
  </si>
  <si>
    <t>210220201</t>
  </si>
  <si>
    <t>tvarování pomocného jímače</t>
  </si>
  <si>
    <t>210220301</t>
  </si>
  <si>
    <t>svorka hromosvodová do 2 šroubů</t>
  </si>
  <si>
    <t>210220302</t>
  </si>
  <si>
    <t>svorka hromosvodová do 4 šroubů</t>
  </si>
  <si>
    <t>210220401</t>
  </si>
  <si>
    <t>označení svodu štítkem</t>
  </si>
  <si>
    <t>210192121.2</t>
  </si>
  <si>
    <t>skříň litinová, Al nebo plast do hmotnosti 10kg</t>
  </si>
  <si>
    <t>210220231</t>
  </si>
  <si>
    <t>jímací tyč do 3m montáž na stojan</t>
  </si>
  <si>
    <t>210220021</t>
  </si>
  <si>
    <t>uzemňov.vedení v zemi úplná mtž FeZn do 120mm2</t>
  </si>
  <si>
    <t>210220002</t>
  </si>
  <si>
    <t>uzemňov.vedení na povrchu úplná mtž FeZn pr.10mm</t>
  </si>
  <si>
    <t>210220022</t>
  </si>
  <si>
    <t>uzemňov.vedení v zemi úplná mtž FeZn pr.8-10mm</t>
  </si>
  <si>
    <t>210220441</t>
  </si>
  <si>
    <t>ochrana zemní svorky asfaltovým nátěrem</t>
  </si>
  <si>
    <t>210220442</t>
  </si>
  <si>
    <t>provedení sváru</t>
  </si>
  <si>
    <t>219-M</t>
  </si>
  <si>
    <t>PPV pro elektromontáže</t>
  </si>
  <si>
    <t>999999063</t>
  </si>
  <si>
    <t>-401151476</t>
  </si>
  <si>
    <t>2192-M</t>
  </si>
  <si>
    <t>Ostatní</t>
  </si>
  <si>
    <t>219000101</t>
  </si>
  <si>
    <t>měření topných kabelů a vystavení protokolu</t>
  </si>
  <si>
    <t>hod</t>
  </si>
  <si>
    <t>999999064</t>
  </si>
  <si>
    <t>Elektroinstalace - recyklace</t>
  </si>
  <si>
    <t>kpl</t>
  </si>
  <si>
    <t>1186961955</t>
  </si>
  <si>
    <t>2193-M</t>
  </si>
  <si>
    <t>Revize</t>
  </si>
  <si>
    <t>999999065</t>
  </si>
  <si>
    <t>Elektroinstalace revize</t>
  </si>
  <si>
    <t>-974839111</t>
  </si>
  <si>
    <t>999999066</t>
  </si>
  <si>
    <t>Elektroinstalace kompletační činnost</t>
  </si>
  <si>
    <t>-2122430335</t>
  </si>
  <si>
    <t>31 - SO 01 - Zdravotní technika - zhodnocení</t>
  </si>
  <si>
    <t>HSV - HSV</t>
  </si>
  <si>
    <t xml:space="preserve">    8 - Trubní vedení</t>
  </si>
  <si>
    <t xml:space="preserve">    721 - Zdravotechnika - vnitřní kanalizace</t>
  </si>
  <si>
    <t xml:space="preserve">    722 - Zdravotechnika - vnitřní vodovod</t>
  </si>
  <si>
    <t xml:space="preserve">    725 - Zdravotechnika - zařizovací předměty</t>
  </si>
  <si>
    <t>Trubní vedení</t>
  </si>
  <si>
    <t>894812000</t>
  </si>
  <si>
    <t>Instalace betonové retenční nádrže 15m3</t>
  </si>
  <si>
    <t>-2110502223</t>
  </si>
  <si>
    <t>894812002</t>
  </si>
  <si>
    <t>Betonová retenční nádrž 15,0m3</t>
  </si>
  <si>
    <t>-1804629831</t>
  </si>
  <si>
    <t>721</t>
  </si>
  <si>
    <t>Zdravotechnika - vnitřní kanalizace</t>
  </si>
  <si>
    <t>721174042</t>
  </si>
  <si>
    <t>Potrubí kanalizační z PP připojovací DN 40</t>
  </si>
  <si>
    <t>CS ÚRS 2022 01</t>
  </si>
  <si>
    <t>-1701791579</t>
  </si>
  <si>
    <t>721174043</t>
  </si>
  <si>
    <t>Potrubí kanalizační z PP připojovací DN 50</t>
  </si>
  <si>
    <t>-1529098638</t>
  </si>
  <si>
    <t>721194104</t>
  </si>
  <si>
    <t>Vyvedení a upevnění odpadních výpustek DN 40</t>
  </si>
  <si>
    <t>-1507626960</t>
  </si>
  <si>
    <t>721194105</t>
  </si>
  <si>
    <t>Vyvedení a upevnění odpadních výpustek DN 50</t>
  </si>
  <si>
    <t>1798181779</t>
  </si>
  <si>
    <t>721226521</t>
  </si>
  <si>
    <t>Zápachová uzávěrka nástěnná pro pračku a myčku DN 40</t>
  </si>
  <si>
    <t>1576919382</t>
  </si>
  <si>
    <t>721233112</t>
  </si>
  <si>
    <t>Střešní vtok polypropylen PP pro ploché střechy svislý odtok DN 110</t>
  </si>
  <si>
    <t>1412938237</t>
  </si>
  <si>
    <t>721242116</t>
  </si>
  <si>
    <t>Lapač střešních splavenin z PP s kulovým kloubem na odtoku DN 125</t>
  </si>
  <si>
    <t>1282123011</t>
  </si>
  <si>
    <t>721273151a</t>
  </si>
  <si>
    <t>Mřížka větrací 155x155 mm s teleskopickým nástavcem 200-400 mm pro průchod zdí</t>
  </si>
  <si>
    <t>-555555373</t>
  </si>
  <si>
    <t>721273153</t>
  </si>
  <si>
    <t>Hlavice ventilační polypropylen PP DN 110</t>
  </si>
  <si>
    <t>694422466</t>
  </si>
  <si>
    <t>722</t>
  </si>
  <si>
    <t>Zdravotechnika - vnitřní vodovod</t>
  </si>
  <si>
    <t>722140113</t>
  </si>
  <si>
    <t>Potrubí vodovodní ocelové z ušlechtilé oceli spojované lisováním D 22x1,2 mm</t>
  </si>
  <si>
    <t>-1398394261</t>
  </si>
  <si>
    <t>722140114</t>
  </si>
  <si>
    <t>Potrubí vodovodní ocelové z ušlechtilé oceli spojované lisováním D 28x1,2 mm</t>
  </si>
  <si>
    <t>-307675946</t>
  </si>
  <si>
    <t>722174022</t>
  </si>
  <si>
    <t>Potrubí vodovodní plastové PPR svar polyfúze PN 20 D 20x3,4 mm</t>
  </si>
  <si>
    <t>-1431973519</t>
  </si>
  <si>
    <t>722174023</t>
  </si>
  <si>
    <t>Potrubí vodovodní plastové PPR svar polyfúze PN 20 D 25x4,2 mm</t>
  </si>
  <si>
    <t>-1969269434</t>
  </si>
  <si>
    <t>722174024</t>
  </si>
  <si>
    <t>Potrubí vodovodní plastové PPR svar polyfúze PN 20 D 32x5,4 mm</t>
  </si>
  <si>
    <t>-684337336</t>
  </si>
  <si>
    <t>722181231</t>
  </si>
  <si>
    <t>Ochrana vodovodního potrubí přilepenými termoizolačními trubicemi z PE tl přes 9 do 13 mm DN do 22 mm</t>
  </si>
  <si>
    <t>1029828373</t>
  </si>
  <si>
    <t>722181232</t>
  </si>
  <si>
    <t>Ochrana vodovodního potrubí přilepenými termoizolačními trubicemi z PE tl přes 9 do 13 mm DN přes 22 do 45 mm</t>
  </si>
  <si>
    <t>-1465165726</t>
  </si>
  <si>
    <t>722190401</t>
  </si>
  <si>
    <t>Vyvedení a upevnění výpustku DN do 25</t>
  </si>
  <si>
    <t>2083008953</t>
  </si>
  <si>
    <t>722220111</t>
  </si>
  <si>
    <t>Nástěnka pro výtokový ventil G 1/2" s jedním závitem</t>
  </si>
  <si>
    <t>1833646842</t>
  </si>
  <si>
    <t>722220121</t>
  </si>
  <si>
    <t>Nástěnka pro baterii G 1/2" s jedním závitem</t>
  </si>
  <si>
    <t>pár</t>
  </si>
  <si>
    <t>1299568001</t>
  </si>
  <si>
    <t>722221135</t>
  </si>
  <si>
    <t>Ventil výtokový G 3/4" s jedním závitem</t>
  </si>
  <si>
    <t>soubor</t>
  </si>
  <si>
    <t>937640687</t>
  </si>
  <si>
    <t>722221136</t>
  </si>
  <si>
    <t>Ventil výtokový G 3/4" s jedním závitem v protimrazovém provedení</t>
  </si>
  <si>
    <t>769407366</t>
  </si>
  <si>
    <t>722224115</t>
  </si>
  <si>
    <t>Kohout plnicí nebo vypouštěcí G 1/2" PN 10 s jedním závitem</t>
  </si>
  <si>
    <t>1054455052</t>
  </si>
  <si>
    <t>722231073</t>
  </si>
  <si>
    <t>Ventil zpětný mosazný G 3/4" PN 10 do 110°C se dvěma závity</t>
  </si>
  <si>
    <t>1607935374</t>
  </si>
  <si>
    <t>722231074</t>
  </si>
  <si>
    <t>Ventil zpětný mosazný G 1" PN 10 do 110°C se dvěma závity</t>
  </si>
  <si>
    <t>-114517342</t>
  </si>
  <si>
    <t>722231221</t>
  </si>
  <si>
    <t>Ventil pojistný mosazný G 1/2" PN 6 do 100°C k bojleru s vnitřním x vnějším závitem</t>
  </si>
  <si>
    <t>682059141</t>
  </si>
  <si>
    <t>722232062</t>
  </si>
  <si>
    <t>Kohout kulový přímý G 3/4" PN 42 do 185°C vnitřní závit s vypouštěním</t>
  </si>
  <si>
    <t>-1985801412</t>
  </si>
  <si>
    <t>722232063</t>
  </si>
  <si>
    <t>Kohout kulový přímý G 1" PN 42 do 185°C vnitřní závit s vypouštěním</t>
  </si>
  <si>
    <t>1930912115</t>
  </si>
  <si>
    <t>722232122</t>
  </si>
  <si>
    <t>Kohout kulový přímý G 1/2" PN 42 do 185°C plnoprůtokový vnitřní závit</t>
  </si>
  <si>
    <t>-534499660</t>
  </si>
  <si>
    <t>722232123</t>
  </si>
  <si>
    <t>Kohout kulový přímý G 3/4" PN 42 do 185°C plnoprůtokový vnitřní závit</t>
  </si>
  <si>
    <t>622765524</t>
  </si>
  <si>
    <t>722232124</t>
  </si>
  <si>
    <t>Kohout kulový přímý G 1" PN 42 do 185°C plnoprůtokový vnitřní závit</t>
  </si>
  <si>
    <t>613685474</t>
  </si>
  <si>
    <t>722239103</t>
  </si>
  <si>
    <t>Montáž armatur vodovodních se dvěma závity G 1"</t>
  </si>
  <si>
    <t>904911200</t>
  </si>
  <si>
    <t>722239000</t>
  </si>
  <si>
    <t>Jemný vodní filtr s plastovou jímkou připojení šroubením 1", filtrační vložka 100µm, PN 16, DN 25</t>
  </si>
  <si>
    <t>-136071733</t>
  </si>
  <si>
    <t>722262301p</t>
  </si>
  <si>
    <t>Vodoměr závitový mokroběžný do 40°C G 3/4"x 105 mm Qn 2,5 m3/h</t>
  </si>
  <si>
    <t>-1853928298</t>
  </si>
  <si>
    <t>722290226</t>
  </si>
  <si>
    <t>Zkouška těsnosti vodovodního potrubí závitového DN do 50</t>
  </si>
  <si>
    <t>-1365590124</t>
  </si>
  <si>
    <t>722290234</t>
  </si>
  <si>
    <t>Proplach a dezinfekce vodovodního potrubí DN do 80</t>
  </si>
  <si>
    <t>671328637</t>
  </si>
  <si>
    <t>722239001</t>
  </si>
  <si>
    <t>Upevnění potrubí na stavební konstrukce + konzoly + pozinkování konstrukcí + dílenská dokumentace</t>
  </si>
  <si>
    <t>-895608741</t>
  </si>
  <si>
    <t>998722101</t>
  </si>
  <si>
    <t>Přesun hmot tonážní pro vnitřní vodovod v objektech v do 6 m</t>
  </si>
  <si>
    <t>-1276085186</t>
  </si>
  <si>
    <t>725</t>
  </si>
  <si>
    <t>Zdravotechnika - zařizovací předměty</t>
  </si>
  <si>
    <t>725112182</t>
  </si>
  <si>
    <t>Kombi klozet s úspornou armaturou odpad svislý</t>
  </si>
  <si>
    <t>-2115397923</t>
  </si>
  <si>
    <t>725211617</t>
  </si>
  <si>
    <t>Umyvadlo keramické bílé šířky 600 mm s krytem na sifon připevněné na stěnu šrouby</t>
  </si>
  <si>
    <t>-1852209842</t>
  </si>
  <si>
    <t>725244523</t>
  </si>
  <si>
    <t>Zástěna sprchová rohová rámová se skleněnou výplní tl. 4 a 5 mm dveře posuvné dvoudílné vstup z rohu na vaničku 900x900 mm</t>
  </si>
  <si>
    <t>1554030144</t>
  </si>
  <si>
    <t>725311121</t>
  </si>
  <si>
    <t>Dřez jednoduchý nerezový se zápachovou uzávěrkou s odkapávací plochou 560x480 mm a miskou</t>
  </si>
  <si>
    <t>-2062603201</t>
  </si>
  <si>
    <t>725331111</t>
  </si>
  <si>
    <t>Výlevka bez výtokových armatur keramická se sklopnou plastovou mřížkou 500 mm</t>
  </si>
  <si>
    <t>-1766057547</t>
  </si>
  <si>
    <t>725532124</t>
  </si>
  <si>
    <t>Elektrický ohřívač zásobníkový akumulační závěsný svislý 160 l / 2 kW</t>
  </si>
  <si>
    <t>-1238038943</t>
  </si>
  <si>
    <t>725821312</t>
  </si>
  <si>
    <t>Baterie dřezová nástěnná páková s otáčivým kulatým ústím a délkou ramínka 210 mm</t>
  </si>
  <si>
    <t>-955252092</t>
  </si>
  <si>
    <t>72582133</t>
  </si>
  <si>
    <t>Přechodky k nástěnným bateriím pro napojení hadic</t>
  </si>
  <si>
    <t>-2141504221</t>
  </si>
  <si>
    <t>725822613</t>
  </si>
  <si>
    <t>Baterie umyvadlová stojánková páková s výpustí</t>
  </si>
  <si>
    <t>1842833542</t>
  </si>
  <si>
    <t>725841332</t>
  </si>
  <si>
    <t>Baterie sprchová podomítková s přepínačem a pohyblivým držákem</t>
  </si>
  <si>
    <t>1401326208</t>
  </si>
  <si>
    <t>725861102</t>
  </si>
  <si>
    <t>Zápachová uzávěrka pro umyvadla DN 40</t>
  </si>
  <si>
    <t>1591372707</t>
  </si>
  <si>
    <t>725862103</t>
  </si>
  <si>
    <t>Zápachová uzávěrka pro dřezy DN 40/50</t>
  </si>
  <si>
    <t>-993475338</t>
  </si>
  <si>
    <t>725980123</t>
  </si>
  <si>
    <t>Dvířka 30/30</t>
  </si>
  <si>
    <t>262418281</t>
  </si>
  <si>
    <t>725999001</t>
  </si>
  <si>
    <t>Napáječka betonová plováková - dodávka ZOO Dvůr Králové a.s.</t>
  </si>
  <si>
    <t>-891265891</t>
  </si>
  <si>
    <t>998725101</t>
  </si>
  <si>
    <t>Přesun hmot tonážní pro zařizovací předměty v objektech v do 6 m</t>
  </si>
  <si>
    <t>-1435255159</t>
  </si>
  <si>
    <t>4 - SO 01 - Vzduchotechnika - zhodnocení</t>
  </si>
  <si>
    <t xml:space="preserve">    24-M - Montáže vzduchotechnických zařízení</t>
  </si>
  <si>
    <t xml:space="preserve">      D1 - Zařízení č.1 – Větrání a vytápění chovných boxů </t>
  </si>
  <si>
    <t xml:space="preserve">      D2 - Zařízení č.2 – Větrání technického a hygienického zázemí</t>
  </si>
  <si>
    <t xml:space="preserve">      D3 - Zařízení č.3 – Vytápění zázemí</t>
  </si>
  <si>
    <t xml:space="preserve">      D4 - Zařízení č.4 – Topení </t>
  </si>
  <si>
    <t xml:space="preserve">      D5 - Ostatní</t>
  </si>
  <si>
    <t>24-M</t>
  </si>
  <si>
    <t>Montáže vzduchotechnických zařízení</t>
  </si>
  <si>
    <t>D1</t>
  </si>
  <si>
    <t xml:space="preserve">Zařízení č.1 – Větrání a vytápění chovných boxů </t>
  </si>
  <si>
    <t>Pol1</t>
  </si>
  <si>
    <t>VZT jednotka s ZZT  lakované provedení přívod: 10.500 m3/h, 650 Pa odvod: 10.500 m3/h, 650 Pa hmotnost jednotky: 1250 kg rozměr: (d x v x h) 3900 x 2780 x 1320 mm šířka v místě rotačního výměníku 1625mm přívodní část: pružná manžeta, uzavírací klapka se s</t>
  </si>
  <si>
    <t>Pol2</t>
  </si>
  <si>
    <t>Samostatný předfiltr  kovový M22/F</t>
  </si>
  <si>
    <t>Pol3</t>
  </si>
  <si>
    <t>Výměnné vložky do kovových filtrů</t>
  </si>
  <si>
    <t>Pol4</t>
  </si>
  <si>
    <t>Stěnová mřížka rozměr: 1500x1000mm</t>
  </si>
  <si>
    <t>Pol5</t>
  </si>
  <si>
    <t>Buňkový tlumič hluku  rozměr: 1000x800mm, délka 1000mm rozměr buněk: 500 x 200 x 1000 mm Typ tlumiče: Greif GE tlaková ztráta: 17 Pa  počet buněk: 8 vč potrubí</t>
  </si>
  <si>
    <t>Pol6</t>
  </si>
  <si>
    <t>Přívodní anemostat  rozměr: 600x600x300mm přívod zboku vč reulační klapky natáčetcí distribuční lamely</t>
  </si>
  <si>
    <t>Pol7</t>
  </si>
  <si>
    <t>Potrubí 4-hranné, pozinkované + 30% tvarovek. Miniální třída těsnosti potrubních rozvodů: "C" Do obvodu 4000 mm</t>
  </si>
  <si>
    <t>Pol8</t>
  </si>
  <si>
    <t>Potrubí kruhové, pozinkované + 30% tvarovek Miniální třída těsnosti potrubních rozvodů: "C" Průměr: 315 mm</t>
  </si>
  <si>
    <t>Pol9</t>
  </si>
  <si>
    <t>Tepelná a hluková izolace - minerální vata s AL polepem Tloušťka: 40mm</t>
  </si>
  <si>
    <t>Pol10</t>
  </si>
  <si>
    <t>Tepelná izolace s oplechováním  - minerální vata tloušťky 100mm s oplechováním. Oplechování s poměrem stran větším než 1/4 bude vyztuženo tak, aby nedošlo k prověšení oplechování a k vibracím.</t>
  </si>
  <si>
    <t>Pol11</t>
  </si>
  <si>
    <t>Závěsový, montážní, spojovací a těsnící materiál</t>
  </si>
  <si>
    <t>Zařízení č.2 – Větrání technického a hygienického zázemí</t>
  </si>
  <si>
    <t>Pol12</t>
  </si>
  <si>
    <t>Potrubní ventilátor - dvouotáčkový do kruhového potrubí o průměru 125mm Objemový průtok: m3/h Dopravní tlak: Pa</t>
  </si>
  <si>
    <t>Pol13</t>
  </si>
  <si>
    <t>Nástěnný ventilátor - na omítku se zpětnou klapkou a filtrem Objemový průtok: 50m3/h Dopravní tlak: 250Pa</t>
  </si>
  <si>
    <t>Pol14</t>
  </si>
  <si>
    <t>Protidešťová žaluzie  - v hliníkovém provedení - se standartními úzkými lamelami Rozměr: 200x200 mm</t>
  </si>
  <si>
    <t>Pol15</t>
  </si>
  <si>
    <t>Sací koš - tahokov min 60% volné plochy - se standartními úzkými lamelami Průměr:125 mm Délka: 500 mm</t>
  </si>
  <si>
    <t>Pol16</t>
  </si>
  <si>
    <t>Zpětná přetlaková klapka těsná - do kruhového potrubí  Průměr: 125 mm</t>
  </si>
  <si>
    <t>Pol17</t>
  </si>
  <si>
    <t>Pružná manžeta průměr: 125 mm</t>
  </si>
  <si>
    <t>Pol18</t>
  </si>
  <si>
    <t>Tlumič hluku pro kruhové potrubí - plášť tlumiče je z galvanizovaného plechu Délka tlumiče hluku: 900mm Průměr: 125mm</t>
  </si>
  <si>
    <t>Pol19</t>
  </si>
  <si>
    <t>Potrubí kruhové, pozinkované + 30% tvarovek Miniální třída těsnosti potrubních rozvodů: "C" Průměr: 125 mm</t>
  </si>
  <si>
    <t>Pol20</t>
  </si>
  <si>
    <t>Potrubí kruhové, pozinkované + 30% tvarovek Miniální třída těsnosti potrubních rozvodů: "C" Průměr: 100 mm</t>
  </si>
  <si>
    <t>Pol21</t>
  </si>
  <si>
    <t>Zařízení č.3 – Vytápění zázemí</t>
  </si>
  <si>
    <t xml:space="preserve">Zařízení č.4 – Topení </t>
  </si>
  <si>
    <t>Pol22</t>
  </si>
  <si>
    <t>Oběhové čerpadlo</t>
  </si>
  <si>
    <t>Pol23</t>
  </si>
  <si>
    <t>Regulační trojcestný ventil</t>
  </si>
  <si>
    <t>Pol24</t>
  </si>
  <si>
    <t>Pohon ventilu</t>
  </si>
  <si>
    <t>Pol25</t>
  </si>
  <si>
    <t>Zpětná klapka DN 40</t>
  </si>
  <si>
    <t>Pol26</t>
  </si>
  <si>
    <t>Filtr DN 50</t>
  </si>
  <si>
    <t>Pol27</t>
  </si>
  <si>
    <t>Kulový kohout DN 50</t>
  </si>
  <si>
    <t>Pol28</t>
  </si>
  <si>
    <t>Regulátor tlakové diference PV DN25 20-80kPa Kvs 10,1 dodávka obsahuje uzavírací armatury na přívodním a zpětném potrubí, kapiláru 1m s kompletním připojením a měřích vsuvek</t>
  </si>
  <si>
    <t>Pol29</t>
  </si>
  <si>
    <t>Automatický odvzdušňovací ventil, svislý se zpětným ventilem – 3/8“</t>
  </si>
  <si>
    <t>Pol30</t>
  </si>
  <si>
    <t>Vyvažovací ventil STAD DN10 (nastavení minimálního průtoku bude provedeno na stavbě)</t>
  </si>
  <si>
    <t>Pol31</t>
  </si>
  <si>
    <t>Vypouštěcí ventil DN15</t>
  </si>
  <si>
    <t>Pol32</t>
  </si>
  <si>
    <t>Potrubí ocelové  DN50</t>
  </si>
  <si>
    <t>Pol33</t>
  </si>
  <si>
    <t>Tepelná izolace  vnější průměr potrubí 62mm tlošťka izolace 20mm</t>
  </si>
  <si>
    <t>mm</t>
  </si>
  <si>
    <t>Pol34</t>
  </si>
  <si>
    <t>Teploměr s jímkou vč montážního materiálu 0-120°C</t>
  </si>
  <si>
    <t>Pol35</t>
  </si>
  <si>
    <t>Závěsový, montážní, spojovací a těsnící materiál vč dopojení na stávající odbočku teplovodu</t>
  </si>
  <si>
    <t>Pol36</t>
  </si>
  <si>
    <t>Zprovoznění zařízení, zaregulování, uvedení do provozu</t>
  </si>
  <si>
    <t>Pol37</t>
  </si>
  <si>
    <t>Zaškolení provozovatele</t>
  </si>
  <si>
    <t>Pol38</t>
  </si>
  <si>
    <t>Dokumentace skutečného stavu (3 PARÉ) + 1x elektronická podoba</t>
  </si>
  <si>
    <t>Pol39</t>
  </si>
  <si>
    <t>Dokumentace pro předání díla : - návod k obsluze - generální a jednotlivých strojů a zařízení, - protokol o zaškolení,  - protokol o předání, - ostatní potřebné protokoly</t>
  </si>
  <si>
    <t>Pol40</t>
  </si>
  <si>
    <t>Doprava</t>
  </si>
  <si>
    <t>5 - SO 01 - MaR - zhodnocení</t>
  </si>
  <si>
    <t xml:space="preserve">    36-M - Montáž prov.,měř. a regul. zařízení</t>
  </si>
  <si>
    <t xml:space="preserve">      D1 - PERIFERIE</t>
  </si>
  <si>
    <t xml:space="preserve">      D2 - Rozvaděč MR1</t>
  </si>
  <si>
    <t xml:space="preserve">      D3 - Řídící systém </t>
  </si>
  <si>
    <t xml:space="preserve">      D4 - Operátorský panel - velín</t>
  </si>
  <si>
    <t xml:space="preserve">      D5 - KABELY A NOSNÁ ČÁST</t>
  </si>
  <si>
    <t>36-M</t>
  </si>
  <si>
    <t>Montáž prov.,měř. a regul. zařízení</t>
  </si>
  <si>
    <t>PERIFERIE</t>
  </si>
  <si>
    <t>Pol41</t>
  </si>
  <si>
    <t>Kanálové teplotní čidlo Pt1000, 250mm</t>
  </si>
  <si>
    <t>Pol42</t>
  </si>
  <si>
    <t>Čidlo teploty příložné Pt1000</t>
  </si>
  <si>
    <t>Pol43</t>
  </si>
  <si>
    <t>Diferenční manostat nastavitelný 50..500 Pa</t>
  </si>
  <si>
    <t>Pol44</t>
  </si>
  <si>
    <t>Protizámrazový termostat -10.. +12°C, 6m, aktivní</t>
  </si>
  <si>
    <t>Pol45</t>
  </si>
  <si>
    <t>Revizní vypínač pro motor 5,5kW s pomocným kontaktem</t>
  </si>
  <si>
    <t>Pol46</t>
  </si>
  <si>
    <t>snímač NH3 (amoniak)</t>
  </si>
  <si>
    <t>Pol47</t>
  </si>
  <si>
    <t>snímač CO2</t>
  </si>
  <si>
    <t>Pol48</t>
  </si>
  <si>
    <t>Prvotní kalibrace NH3, CO2</t>
  </si>
  <si>
    <t>Pol49</t>
  </si>
  <si>
    <t>Servopohon 10 Nm, (90°=60/120s), 0-10V, 24V~</t>
  </si>
  <si>
    <t>Pol50</t>
  </si>
  <si>
    <t>Servopohon 18 Nm s pruž. pro zp. chod (90°=90s), 2P, 230V~</t>
  </si>
  <si>
    <t>Pol51</t>
  </si>
  <si>
    <t>Třícestný ventil se servopohonem 24V, 0-10V - součást dodávky VZT, MaR připojuje a řídí</t>
  </si>
  <si>
    <t>Pol52</t>
  </si>
  <si>
    <t>EC motor 4,98kW - součást dodávky VZT, MaR připojuje a řídí</t>
  </si>
  <si>
    <t>Pol53</t>
  </si>
  <si>
    <t>Čerpadlo ohřívače - 230V - součást dodávky VZT, MaR připojuje a řídí</t>
  </si>
  <si>
    <t>Rozvaděč MR1</t>
  </si>
  <si>
    <t>Pol54</t>
  </si>
  <si>
    <t>Rozvaděčová skříň např.Schrack 800x1200x250 mm</t>
  </si>
  <si>
    <t xml:space="preserve">Řídící systém </t>
  </si>
  <si>
    <t>Pol55</t>
  </si>
  <si>
    <t>DDC regulátor , 16AI, 8AO, 32DI, 32DO, ethernet, RS485</t>
  </si>
  <si>
    <t>Pol56</t>
  </si>
  <si>
    <t>Dotykový ovládací terminál 7“, 800x480, ARM, 256MB RAM, Ethernet</t>
  </si>
  <si>
    <t>Pol57</t>
  </si>
  <si>
    <t>5 portový TCP/IP switch</t>
  </si>
  <si>
    <t>Operátorský panel - velín</t>
  </si>
  <si>
    <t>Pol58</t>
  </si>
  <si>
    <t>Operátorský panel HMI typu PC, kapacitní dotykový displej 12", rozlišení 800x600, Intel Atom N2600 Dual Core 1,6 GHz, 2GB DDR3 RAM na desce, až 4x COM, 2x USB 2.0, 2x GbE LAN, napájení 9..36VDC, montáž do panelu, IP65, hliníkové tělo</t>
  </si>
  <si>
    <t>KABELY A NOSNÁ ČÁST</t>
  </si>
  <si>
    <t>Pol59</t>
  </si>
  <si>
    <t>JYTY-O 2 x 1</t>
  </si>
  <si>
    <t>Pol60</t>
  </si>
  <si>
    <t>JYTY-O 4 x 1</t>
  </si>
  <si>
    <t>Pol61</t>
  </si>
  <si>
    <t>JYTY-O 7 x 1</t>
  </si>
  <si>
    <t>Pol62</t>
  </si>
  <si>
    <t>UTP CAT5E</t>
  </si>
  <si>
    <t>Pol63</t>
  </si>
  <si>
    <t>CYKY-J 3x1,5</t>
  </si>
  <si>
    <t>Pol64</t>
  </si>
  <si>
    <t>CYKY-J 5x1,5</t>
  </si>
  <si>
    <t>Pol65</t>
  </si>
  <si>
    <t>CYKY-J 5x10</t>
  </si>
  <si>
    <t>Pol66</t>
  </si>
  <si>
    <t>Vodič CYA 6</t>
  </si>
  <si>
    <t>Pol67</t>
  </si>
  <si>
    <t>Kabelový žlab 125x15 vč. víka</t>
  </si>
  <si>
    <t>Pol68</t>
  </si>
  <si>
    <t>Kabelový žlab 65x50 vč. víka</t>
  </si>
  <si>
    <t>Pol69</t>
  </si>
  <si>
    <t>Plastová lišta vkládací 25x22</t>
  </si>
  <si>
    <t>Pol70</t>
  </si>
  <si>
    <t>Ostatní drobný elektroinstalační materiál</t>
  </si>
  <si>
    <t>Pol71</t>
  </si>
  <si>
    <t>Montáže</t>
  </si>
  <si>
    <t>Pol72</t>
  </si>
  <si>
    <t>Naprogramování řídících podstanic ( 47 I/O bodů )</t>
  </si>
  <si>
    <t>Pol73</t>
  </si>
  <si>
    <t>- dokumentace skutečného provedení</t>
  </si>
  <si>
    <t>Pol74</t>
  </si>
  <si>
    <t>- manuály</t>
  </si>
  <si>
    <t>Pol75</t>
  </si>
  <si>
    <t>- zaškolení</t>
  </si>
  <si>
    <t>Pol76</t>
  </si>
  <si>
    <t>- testy a revize</t>
  </si>
  <si>
    <t>Pol77</t>
  </si>
  <si>
    <t>- zkušební provoz</t>
  </si>
  <si>
    <t>Pol78</t>
  </si>
  <si>
    <t>- výchozí revize</t>
  </si>
  <si>
    <t>Pol79</t>
  </si>
  <si>
    <t>- ostatní nespecifikované</t>
  </si>
  <si>
    <t>61 - Vedlejší náklady - zhodnocení</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</si>
  <si>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</si>
  <si>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</si>
  <si>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</si>
  <si>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</si>
  <si>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</si>
  <si>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</si>
  <si>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</si>
  <si>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</si>
  <si>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VRN8 - Přesun stavebních kapacit</t>
  </si>
  <si>
    <t xml:space="preserve">    VRN9 - Ostatní náklady</t>
  </si>
  <si>
    <t>VRN</t>
  </si>
  <si>
    <t>Vedlejší rozpočtové náklady</t>
  </si>
  <si>
    <t>VRN1</t>
  </si>
  <si>
    <t>Průzkumné, geodetické a projektové práce</t>
  </si>
  <si>
    <t>010001000</t>
  </si>
  <si>
    <t>1024</t>
  </si>
  <si>
    <t>487446505</t>
  </si>
  <si>
    <t>VRN2</t>
  </si>
  <si>
    <t>Příprava staveniště</t>
  </si>
  <si>
    <t>020001000</t>
  </si>
  <si>
    <t>1371861355</t>
  </si>
  <si>
    <t>VRN3</t>
  </si>
  <si>
    <t>Zařízení staveniště</t>
  </si>
  <si>
    <t>030001000</t>
  </si>
  <si>
    <t>1439555977</t>
  </si>
  <si>
    <t>VRN4</t>
  </si>
  <si>
    <t>Inženýrská činnost</t>
  </si>
  <si>
    <t>040001000</t>
  </si>
  <si>
    <t>1436642253</t>
  </si>
  <si>
    <t>VRN5</t>
  </si>
  <si>
    <t>Finanční náklady</t>
  </si>
  <si>
    <t>050001000</t>
  </si>
  <si>
    <t>-1645728960</t>
  </si>
  <si>
    <t>VRN6</t>
  </si>
  <si>
    <t>Územní vlivy</t>
  </si>
  <si>
    <t>060001000</t>
  </si>
  <si>
    <t>-308804703</t>
  </si>
  <si>
    <t>VRN7</t>
  </si>
  <si>
    <t>Provozní vlivy</t>
  </si>
  <si>
    <t>070001000</t>
  </si>
  <si>
    <t>920066803</t>
  </si>
  <si>
    <t>VRN8</t>
  </si>
  <si>
    <t>Přesun stavebních kapacit</t>
  </si>
  <si>
    <t>080001000</t>
  </si>
  <si>
    <t>Další náklady na pracovníky</t>
  </si>
  <si>
    <t>-288739517</t>
  </si>
  <si>
    <t>VRN9</t>
  </si>
  <si>
    <t>Ostatní náklady</t>
  </si>
  <si>
    <t>090001000</t>
  </si>
  <si>
    <t>-1751662625</t>
  </si>
  <si>
    <t>SEZNAM FIGUR</t>
  </si>
  <si>
    <t>Výměra</t>
  </si>
  <si>
    <t xml:space="preserve"> 11</t>
  </si>
  <si>
    <t>Použití figury:</t>
  </si>
  <si>
    <t>fig41</t>
  </si>
  <si>
    <t>140/120</t>
  </si>
  <si>
    <t>fig42</t>
  </si>
  <si>
    <t>140/160</t>
  </si>
  <si>
    <t>SDK podhled 1xH2DF 15 mm bez izolace</t>
  </si>
  <si>
    <t xml:space="preserve">Generální oprava a úprava pavilonu nosorožců - ZHODNOCENÍ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</si>
</sst>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64">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 fillId="0" borderId="0" xfId="0" applyFont="1" applyAlignment="1">
      <alignment horizontal="left" vertical="top"/>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3"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165" fontId="2" fillId="0" borderId="0" xfId="0" applyNumberFormat="1" applyFont="1" applyAlignment="1">
      <alignment horizontal="left" vertical="center"/>
    </xf>
    <xf numFmtId="0" fontId="0" fillId="0" borderId="3" xfId="0"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8" fillId="0" borderId="0" xfId="0" applyFont="1" applyProtection="1">
      <protection locked="0"/>
    </xf>
    <xf numFmtId="4" fontId="22" fillId="3" borderId="22" xfId="0" applyNumberFormat="1" applyFont="1" applyFill="1" applyBorder="1" applyAlignment="1" applyProtection="1">
      <alignment vertical="center"/>
      <protection locked="0"/>
    </xf>
    <xf numFmtId="0" fontId="9" fillId="0" borderId="0" xfId="0" applyFont="1" applyAlignment="1" applyProtection="1">
      <alignment vertical="center"/>
      <protection locked="0"/>
    </xf>
    <xf numFmtId="0" fontId="10" fillId="0" borderId="0" xfId="0" applyFont="1" applyAlignment="1" applyProtection="1">
      <alignment vertical="center"/>
      <protection locked="0"/>
    </xf>
    <xf numFmtId="4" fontId="36" fillId="3" borderId="22" xfId="0" applyNumberFormat="1" applyFont="1" applyFill="1" applyBorder="1" applyAlignment="1" applyProtection="1">
      <alignment vertical="center"/>
      <protection locked="0"/>
    </xf>
    <xf numFmtId="0" fontId="11" fillId="0" borderId="0" xfId="0" applyFont="1" applyAlignment="1" applyProtection="1">
      <alignment vertical="center"/>
      <protection locked="0"/>
    </xf>
    <xf numFmtId="167" fontId="36" fillId="3" borderId="22" xfId="0" applyNumberFormat="1" applyFont="1" applyFill="1" applyBorder="1" applyAlignment="1" applyProtection="1">
      <alignment vertical="center"/>
      <protection locked="0"/>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4" fillId="0" borderId="0" xfId="0" applyFont="1" applyAlignment="1">
      <alignment horizontal="left" vertical="center"/>
    </xf>
    <xf numFmtId="0" fontId="12" fillId="0" borderId="0" xfId="0" applyFont="1" applyAlignment="1" applyProtection="1">
      <alignment horizontal="left" vertical="center"/>
    </xf>
    <xf numFmtId="0" fontId="0" fillId="0" borderId="0" xfId="0" applyProtection="1"/>
    <xf numFmtId="0" fontId="0" fillId="0" borderId="0" xfId="0"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4" fillId="0" borderId="0" xfId="0" applyFont="1" applyAlignment="1" applyProtection="1">
      <alignment horizontal="left" vertical="center"/>
    </xf>
    <xf numFmtId="0" fontId="13" fillId="0" borderId="0" xfId="0" applyFont="1" applyAlignment="1" applyProtection="1">
      <alignment horizontal="left" vertical="center"/>
    </xf>
    <xf numFmtId="0" fontId="15" fillId="0" borderId="0" xfId="0" applyFont="1" applyAlignment="1" applyProtection="1">
      <alignment horizontal="left" vertical="center"/>
    </xf>
    <xf numFmtId="0" fontId="1" fillId="0" borderId="0" xfId="0" applyFont="1" applyAlignment="1" applyProtection="1">
      <alignment horizontal="left" vertical="top"/>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0" fillId="0" borderId="4" xfId="0" applyBorder="1" applyProtection="1"/>
    <xf numFmtId="0" fontId="0" fillId="0" borderId="3" xfId="0" applyBorder="1" applyAlignment="1" applyProtection="1">
      <alignment vertical="center"/>
    </xf>
    <xf numFmtId="0" fontId="0" fillId="0" borderId="0" xfId="0" applyAlignment="1" applyProtection="1">
      <alignment vertical="center"/>
    </xf>
    <xf numFmtId="0" fontId="17" fillId="0" borderId="5" xfId="0" applyFont="1" applyBorder="1" applyAlignment="1" applyProtection="1">
      <alignment horizontal="left" vertical="center"/>
    </xf>
    <xf numFmtId="0" fontId="0" fillId="0" borderId="5" xfId="0" applyBorder="1" applyAlignment="1" applyProtection="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0" fillId="4" borderId="0" xfId="0"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ill="1" applyBorder="1" applyAlignment="1" applyProtection="1">
      <alignment vertical="center"/>
    </xf>
    <xf numFmtId="0" fontId="4" fillId="4" borderId="7" xfId="0" applyFont="1" applyFill="1" applyBorder="1" applyAlignment="1" applyProtection="1">
      <alignment horizontal="center"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2" fillId="0" borderId="0" xfId="0" applyFont="1" applyAlignment="1" applyProtection="1">
      <alignment vertical="center"/>
    </xf>
    <xf numFmtId="0" fontId="2" fillId="0" borderId="3" xfId="0" applyFont="1" applyBorder="1" applyAlignment="1" applyProtection="1">
      <alignment vertical="center"/>
    </xf>
    <xf numFmtId="0" fontId="3" fillId="0" borderId="0" xfId="0" applyFont="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17" fillId="0" borderId="0" xfId="0" applyFont="1" applyAlignment="1" applyProtection="1">
      <alignment vertical="center"/>
    </xf>
    <xf numFmtId="0" fontId="0" fillId="0" borderId="12" xfId="0" applyBorder="1" applyAlignment="1" applyProtection="1">
      <alignment vertical="center"/>
    </xf>
    <xf numFmtId="0" fontId="0" fillId="0" borderId="13" xfId="0" applyBorder="1" applyAlignment="1" applyProtection="1">
      <alignment vertical="center"/>
    </xf>
    <xf numFmtId="0" fontId="0" fillId="0" borderId="15" xfId="0" applyBorder="1" applyAlignment="1" applyProtection="1">
      <alignment vertical="center"/>
    </xf>
    <xf numFmtId="0" fontId="0" fillId="5" borderId="7" xfId="0" applyFill="1" applyBorder="1" applyAlignment="1" applyProtection="1">
      <alignment vertical="center"/>
    </xf>
    <xf numFmtId="0" fontId="22" fillId="5"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Border="1" applyAlignment="1" applyProtection="1">
      <alignment vertical="center"/>
    </xf>
    <xf numFmtId="0" fontId="4" fillId="0" borderId="0" xfId="0" applyFont="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4" fillId="0" borderId="0" xfId="0" applyFont="1" applyAlignment="1" applyProtection="1">
      <alignment horizontal="center" vertical="center"/>
    </xf>
    <xf numFmtId="4" fontId="20" fillId="0" borderId="14" xfId="0" applyNumberFormat="1" applyFont="1" applyBorder="1" applyAlignment="1" applyProtection="1">
      <alignment vertical="center"/>
    </xf>
    <xf numFmtId="4" fontId="20" fillId="0" borderId="0" xfId="0" applyNumberFormat="1" applyFont="1" applyAlignment="1" applyProtection="1">
      <alignment vertical="center"/>
    </xf>
    <xf numFmtId="166" fontId="20" fillId="0" borderId="0" xfId="0" applyNumberFormat="1" applyFont="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pplyProtection="1">
      <alignment horizontal="left" vertical="center"/>
    </xf>
    <xf numFmtId="0" fontId="25" fillId="0" borderId="0" xfId="0" applyFont="1" applyAlignment="1" applyProtection="1">
      <alignment horizontal="left" vertical="center"/>
    </xf>
    <xf numFmtId="0" fontId="26" fillId="0" borderId="0" xfId="1" applyFont="1" applyAlignment="1" applyProtection="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4" fontId="29" fillId="0" borderId="14" xfId="0" applyNumberFormat="1" applyFont="1" applyBorder="1" applyAlignment="1" applyProtection="1">
      <alignment vertical="center"/>
    </xf>
    <xf numFmtId="4" fontId="29" fillId="0" borderId="0" xfId="0" applyNumberFormat="1" applyFont="1" applyAlignment="1" applyProtection="1">
      <alignment vertical="center"/>
    </xf>
    <xf numFmtId="166" fontId="29" fillId="0" borderId="0" xfId="0" applyNumberFormat="1" applyFont="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30" fillId="0" borderId="0" xfId="0" applyFont="1" applyAlignment="1" applyProtection="1">
      <alignment horizontal="left" vertical="center" wrapText="1"/>
    </xf>
    <xf numFmtId="0" fontId="17" fillId="0" borderId="0" xfId="0" applyFont="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pplyProtection="1">
      <alignment horizontal="right" vertical="center"/>
    </xf>
    <xf numFmtId="0" fontId="21"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ill="1" applyAlignment="1" applyProtection="1">
      <alignment vertical="center"/>
    </xf>
    <xf numFmtId="0" fontId="4" fillId="5" borderId="6" xfId="0" applyFont="1" applyFill="1" applyBorder="1" applyAlignment="1" applyProtection="1">
      <alignment horizontal="left" vertical="center"/>
    </xf>
    <xf numFmtId="0" fontId="4" fillId="5" borderId="7" xfId="0" applyFont="1" applyFill="1" applyBorder="1" applyAlignment="1" applyProtection="1">
      <alignment horizontal="right" vertical="center"/>
    </xf>
    <xf numFmtId="0" fontId="4" fillId="5" borderId="7" xfId="0" applyFont="1" applyFill="1" applyBorder="1" applyAlignment="1" applyProtection="1">
      <alignment horizontal="center" vertical="center"/>
    </xf>
    <xf numFmtId="4" fontId="4" fillId="5" borderId="7" xfId="0" applyNumberFormat="1" applyFont="1" applyFill="1" applyBorder="1" applyAlignment="1" applyProtection="1">
      <alignment vertical="center"/>
    </xf>
    <xf numFmtId="0" fontId="0" fillId="5" borderId="8" xfId="0" applyFill="1"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2" fillId="0" borderId="0" xfId="0" applyFont="1" applyAlignment="1" applyProtection="1">
      <alignment horizontal="left" vertical="center" wrapText="1"/>
    </xf>
    <xf numFmtId="0" fontId="22" fillId="5" borderId="0" xfId="0" applyFont="1" applyFill="1" applyAlignment="1" applyProtection="1">
      <alignment horizontal="left" vertical="center"/>
    </xf>
    <xf numFmtId="0" fontId="22" fillId="5"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0" fillId="0" borderId="3" xfId="0" applyBorder="1" applyAlignment="1" applyProtection="1">
      <alignment horizontal="center" vertical="center" wrapText="1"/>
    </xf>
    <xf numFmtId="0" fontId="22" fillId="5" borderId="16" xfId="0" applyFont="1" applyFill="1" applyBorder="1" applyAlignment="1" applyProtection="1">
      <alignment horizontal="center" vertical="center" wrapText="1"/>
    </xf>
    <xf numFmtId="0" fontId="22" fillId="5" borderId="17"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0" fontId="0" fillId="0" borderId="0" xfId="0" applyAlignment="1" applyProtection="1">
      <alignment horizontal="center" vertical="center" wrapText="1"/>
    </xf>
    <xf numFmtId="4" fontId="24" fillId="0" borderId="0" xfId="0" applyNumberFormat="1" applyFont="1" applyProtection="1"/>
    <xf numFmtId="166" fontId="33" fillId="0" borderId="12" xfId="0" applyNumberFormat="1" applyFont="1" applyBorder="1" applyProtection="1"/>
    <xf numFmtId="166" fontId="33" fillId="0" borderId="13" xfId="0" applyNumberFormat="1" applyFont="1" applyBorder="1" applyProtection="1"/>
    <xf numFmtId="4" fontId="34" fillId="0" borderId="0" xfId="0" applyNumberFormat="1" applyFont="1" applyAlignment="1" applyProtection="1">
      <alignment vertical="center"/>
    </xf>
    <xf numFmtId="0" fontId="8" fillId="0" borderId="3" xfId="0" applyFont="1" applyBorder="1" applyProtection="1"/>
    <xf numFmtId="0" fontId="8" fillId="0" borderId="0" xfId="0" applyFo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Protection="1"/>
    <xf numFmtId="0" fontId="8" fillId="0" borderId="14" xfId="0" applyFont="1" applyBorder="1" applyProtection="1"/>
    <xf numFmtId="166" fontId="8" fillId="0" borderId="0" xfId="0" applyNumberFormat="1" applyFont="1" applyProtection="1"/>
    <xf numFmtId="166" fontId="8" fillId="0" borderId="15" xfId="0" applyNumberFormat="1" applyFont="1" applyBorder="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0" borderId="22" xfId="0" applyNumberFormat="1" applyFont="1" applyBorder="1" applyAlignment="1" applyProtection="1">
      <alignment vertical="center"/>
    </xf>
    <xf numFmtId="0" fontId="23" fillId="3" borderId="14" xfId="0" applyFont="1" applyFill="1" applyBorder="1" applyAlignment="1" applyProtection="1">
      <alignment horizontal="left" vertical="center"/>
    </xf>
    <xf numFmtId="0" fontId="23" fillId="0" borderId="0" xfId="0" applyFont="1" applyAlignment="1" applyProtection="1">
      <alignment horizontal="center" vertical="center"/>
    </xf>
    <xf numFmtId="166" fontId="23" fillId="0" borderId="0" xfId="0" applyNumberFormat="1" applyFont="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pplyProtection="1">
      <alignment horizontal="left" vertical="center"/>
    </xf>
    <xf numFmtId="4" fontId="0" fillId="0" borderId="0" xfId="0" applyNumberFormat="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4" xfId="0" applyFont="1" applyBorder="1" applyAlignment="1" applyProtection="1">
      <alignment vertical="center"/>
    </xf>
    <xf numFmtId="0" fontId="9" fillId="0" borderId="15"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4" xfId="0" applyFont="1" applyBorder="1" applyAlignment="1" applyProtection="1">
      <alignment vertical="center"/>
    </xf>
    <xf numFmtId="0" fontId="10" fillId="0" borderId="15"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0" borderId="22" xfId="0" applyNumberFormat="1" applyFont="1" applyBorder="1" applyAlignment="1" applyProtection="1">
      <alignment vertical="center"/>
    </xf>
    <xf numFmtId="0" fontId="37" fillId="0" borderId="3" xfId="0" applyFont="1" applyBorder="1" applyAlignment="1" applyProtection="1">
      <alignment vertical="center"/>
    </xf>
    <xf numFmtId="0" fontId="36" fillId="3" borderId="14" xfId="0" applyFont="1" applyFill="1" applyBorder="1" applyAlignment="1" applyProtection="1">
      <alignment horizontal="left" vertical="center"/>
    </xf>
    <xf numFmtId="0" fontId="36" fillId="0" borderId="0" xfId="0" applyFont="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4" xfId="0" applyFont="1" applyBorder="1" applyAlignment="1" applyProtection="1">
      <alignment vertical="center"/>
    </xf>
    <xf numFmtId="0" fontId="11" fillId="0" borderId="15"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6" fillId="3" borderId="19" xfId="0" applyFont="1" applyFill="1" applyBorder="1" applyAlignment="1" applyProtection="1">
      <alignment horizontal="left" vertical="center"/>
    </xf>
    <xf numFmtId="0" fontId="36" fillId="0" borderId="20" xfId="0" applyFont="1" applyBorder="1" applyAlignment="1" applyProtection="1">
      <alignment horizontal="center" vertical="center"/>
    </xf>
    <xf numFmtId="0" fontId="0" fillId="0" borderId="20" xfId="0"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4" fontId="36" fillId="0" borderId="22" xfId="0" applyNumberFormat="1" applyFont="1" applyFill="1" applyBorder="1" applyAlignment="1" applyProtection="1">
      <alignment vertical="center"/>
    </xf>
    <xf numFmtId="0" fontId="23" fillId="3" borderId="19" xfId="0" applyFont="1" applyFill="1" applyBorder="1" applyAlignment="1" applyProtection="1">
      <alignment horizontal="left" vertical="center"/>
    </xf>
    <xf numFmtId="0" fontId="23" fillId="0" borderId="20" xfId="0" applyFont="1" applyBorder="1" applyAlignment="1" applyProtection="1">
      <alignment horizontal="center" vertical="center"/>
    </xf>
    <xf numFmtId="0" fontId="20" fillId="0" borderId="11" xfId="0" applyFont="1" applyBorder="1" applyAlignment="1" applyProtection="1">
      <alignment horizontal="center" vertical="center"/>
    </xf>
    <xf numFmtId="0" fontId="20" fillId="0" borderId="12" xfId="0" applyFont="1" applyBorder="1" applyAlignment="1" applyProtection="1">
      <alignment horizontal="left" vertical="center"/>
    </xf>
    <xf numFmtId="0" fontId="21" fillId="0" borderId="14" xfId="0" applyFont="1" applyBorder="1" applyAlignment="1" applyProtection="1">
      <alignment horizontal="left" vertical="center"/>
    </xf>
    <xf numFmtId="0" fontId="21" fillId="0" borderId="0" xfId="0"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0" fontId="22" fillId="5" borderId="6" xfId="0" applyFont="1" applyFill="1" applyBorder="1" applyAlignment="1" applyProtection="1">
      <alignment horizontal="center" vertical="center"/>
    </xf>
    <xf numFmtId="0" fontId="22" fillId="5" borderId="7" xfId="0" applyFont="1" applyFill="1" applyBorder="1" applyAlignment="1" applyProtection="1">
      <alignment horizontal="left" vertical="center"/>
    </xf>
    <xf numFmtId="0" fontId="22" fillId="5" borderId="7" xfId="0" applyFont="1" applyFill="1" applyBorder="1" applyAlignment="1" applyProtection="1">
      <alignment horizontal="right" vertical="center"/>
    </xf>
    <xf numFmtId="0" fontId="22" fillId="5" borderId="7" xfId="0" applyFont="1" applyFill="1" applyBorder="1" applyAlignment="1" applyProtection="1">
      <alignment horizontal="center"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22" fillId="5"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Border="1" applyAlignment="1" applyProtection="1">
      <alignment vertical="center"/>
    </xf>
    <xf numFmtId="0" fontId="1" fillId="0" borderId="0" xfId="0" applyFont="1" applyAlignment="1" applyProtection="1">
      <alignment horizontal="right" vertical="center"/>
    </xf>
    <xf numFmtId="0" fontId="13" fillId="2" borderId="0" xfId="0" applyFont="1" applyFill="1" applyAlignment="1" applyProtection="1">
      <alignment horizontal="center" vertical="center"/>
    </xf>
    <xf numFmtId="0" fontId="0" fillId="0" borderId="0" xfId="0" applyProtection="1"/>
    <xf numFmtId="4" fontId="4" fillId="4" borderId="7" xfId="0" applyNumberFormat="1" applyFont="1" applyFill="1" applyBorder="1" applyAlignment="1" applyProtection="1">
      <alignment vertical="center"/>
    </xf>
    <xf numFmtId="0" fontId="0" fillId="4" borderId="7" xfId="0" applyFill="1" applyBorder="1" applyAlignment="1" applyProtection="1">
      <alignment vertical="center"/>
    </xf>
    <xf numFmtId="0" fontId="0" fillId="4" borderId="8" xfId="0" applyFill="1" applyBorder="1" applyAlignment="1" applyProtection="1">
      <alignment vertical="center"/>
    </xf>
    <xf numFmtId="0" fontId="4" fillId="4" borderId="7" xfId="0" applyFont="1" applyFill="1" applyBorder="1" applyAlignment="1" applyProtection="1">
      <alignment horizontal="left" vertical="center"/>
    </xf>
    <xf numFmtId="0" fontId="16" fillId="0" borderId="0" xfId="0" applyFont="1" applyAlignment="1" applyProtection="1">
      <alignment horizontal="left" vertical="top" wrapText="1"/>
    </xf>
    <xf numFmtId="0" fontId="16" fillId="0" borderId="0" xfId="0" applyFont="1" applyAlignment="1" applyProtection="1">
      <alignment horizontal="lef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wrapText="1"/>
    </xf>
    <xf numFmtId="0" fontId="0" fillId="0" borderId="0" xfId="0" applyAlignment="1" applyProtection="1">
      <alignment vertical="center"/>
    </xf>
    <xf numFmtId="0" fontId="1" fillId="0" borderId="0" xfId="0" applyFont="1" applyAlignment="1" applyProtection="1">
      <alignment horizontal="left" vertical="top" wrapText="1"/>
    </xf>
    <xf numFmtId="0" fontId="1" fillId="0" borderId="0" xfId="0" applyFont="1" applyAlignment="1" applyProtection="1">
      <alignment horizontal="left" vertical="top"/>
    </xf>
    <xf numFmtId="0" fontId="2" fillId="0" borderId="0" xfId="0" applyFont="1" applyAlignment="1" applyProtection="1">
      <alignment horizontal="left" vertical="center"/>
      <protection locked="0"/>
    </xf>
    <xf numFmtId="0" fontId="2" fillId="3" borderId="0" xfId="0"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0" xfId="0"/>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tabSelected="1" workbookViewId="0">
      <selection activeCell="AI11" sqref="AI11"/>
    </sheetView>
  </sheetViews>
  <sheetFormatPr defaultRowHeight="11.25"/>
  <cols>
    <col min="1" max="1" width="8.33203125" style="37" customWidth="1"/>
    <col min="2" max="2" width="1.6640625" style="37" customWidth="1"/>
    <col min="3" max="3" width="4.1640625" style="37" customWidth="1"/>
    <col min="4" max="33" width="2.6640625" style="37" customWidth="1"/>
    <col min="34" max="34" width="3.33203125" style="37" customWidth="1"/>
    <col min="35" max="35" width="31.6640625" style="37" customWidth="1"/>
    <col min="36" max="37" width="2.5" style="37" customWidth="1"/>
    <col min="38" max="38" width="8.33203125" style="37" customWidth="1"/>
    <col min="39" max="39" width="3.33203125" style="37" customWidth="1"/>
    <col min="40" max="40" width="13.33203125" style="37" customWidth="1"/>
    <col min="41" max="41" width="7.5" style="37" customWidth="1"/>
    <col min="42" max="42" width="4.1640625" style="37" customWidth="1"/>
    <col min="43" max="43" width="15.6640625" style="37" hidden="1" customWidth="1"/>
    <col min="44" max="44" width="13.6640625" style="37" customWidth="1"/>
    <col min="45" max="47" width="25.83203125" style="37" hidden="1" customWidth="1"/>
    <col min="48" max="49" width="21.6640625" style="37" hidden="1" customWidth="1"/>
    <col min="50" max="51" width="25" style="37" hidden="1" customWidth="1"/>
    <col min="52" max="52" width="21.6640625" style="37" hidden="1" customWidth="1"/>
    <col min="53" max="53" width="19.1640625" style="37" hidden="1" customWidth="1"/>
    <col min="54" max="54" width="25" style="37" hidden="1" customWidth="1"/>
    <col min="55" max="55" width="21.6640625" style="37" hidden="1" customWidth="1"/>
    <col min="56" max="56" width="19.1640625" style="37" hidden="1" customWidth="1"/>
    <col min="57" max="57" width="66.5" style="37" customWidth="1"/>
    <col min="58" max="70" width="9.33203125" style="37"/>
    <col min="71" max="91" width="9.33203125" style="37" hidden="1"/>
    <col min="92" max="16384" width="9.33203125" style="37"/>
  </cols>
  <sheetData>
    <row r="1" spans="1:74">
      <c r="A1" s="36" t="s">
        <v>0</v>
      </c>
      <c r="AZ1" s="36" t="s">
        <v>1</v>
      </c>
      <c r="BA1" s="36" t="s">
        <v>2</v>
      </c>
      <c r="BB1" s="36" t="s">
        <v>1</v>
      </c>
      <c r="BT1" s="36" t="s">
        <v>3</v>
      </c>
      <c r="BU1" s="36" t="s">
        <v>3</v>
      </c>
      <c r="BV1" s="36" t="s">
        <v>4</v>
      </c>
    </row>
    <row r="2" spans="1:74" ht="36.950000000000003" customHeight="1">
      <c r="AR2" s="242" t="s">
        <v>5</v>
      </c>
      <c r="AS2" s="243"/>
      <c r="AT2" s="243"/>
      <c r="AU2" s="243"/>
      <c r="AV2" s="243"/>
      <c r="AW2" s="243"/>
      <c r="AX2" s="243"/>
      <c r="AY2" s="243"/>
      <c r="AZ2" s="243"/>
      <c r="BA2" s="243"/>
      <c r="BB2" s="243"/>
      <c r="BC2" s="243"/>
      <c r="BD2" s="243"/>
      <c r="BE2" s="243"/>
      <c r="BS2" s="38" t="s">
        <v>6</v>
      </c>
      <c r="BT2" s="38" t="s">
        <v>7</v>
      </c>
    </row>
    <row r="3" spans="1:74" ht="6.95" customHeight="1">
      <c r="B3" s="39"/>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1"/>
      <c r="BS3" s="38" t="s">
        <v>8</v>
      </c>
      <c r="BT3" s="38" t="s">
        <v>9</v>
      </c>
    </row>
    <row r="4" spans="1:74" ht="24.95" customHeight="1">
      <c r="B4" s="41"/>
      <c r="D4" s="42" t="s">
        <v>10</v>
      </c>
      <c r="AR4" s="41"/>
      <c r="AS4" s="43" t="s">
        <v>11</v>
      </c>
      <c r="BE4" s="44" t="s">
        <v>12</v>
      </c>
      <c r="BS4" s="38" t="s">
        <v>13</v>
      </c>
    </row>
    <row r="5" spans="1:74" ht="12" customHeight="1">
      <c r="B5" s="41"/>
      <c r="D5" s="45" t="s">
        <v>14</v>
      </c>
      <c r="K5" s="251" t="s">
        <v>15</v>
      </c>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R5" s="41"/>
      <c r="BE5" s="248" t="s">
        <v>16</v>
      </c>
      <c r="BS5" s="38" t="s">
        <v>6</v>
      </c>
    </row>
    <row r="6" spans="1:74" ht="36.950000000000003" customHeight="1">
      <c r="B6" s="41"/>
      <c r="D6" s="46" t="s">
        <v>17</v>
      </c>
      <c r="K6" s="252" t="s">
        <v>2576</v>
      </c>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c r="AR6" s="41"/>
      <c r="BE6" s="249"/>
      <c r="BS6" s="38" t="s">
        <v>6</v>
      </c>
    </row>
    <row r="7" spans="1:74" ht="12" customHeight="1">
      <c r="B7" s="41"/>
      <c r="D7" s="47" t="s">
        <v>19</v>
      </c>
      <c r="K7" s="48" t="s">
        <v>1</v>
      </c>
      <c r="AK7" s="47" t="s">
        <v>20</v>
      </c>
      <c r="AN7" s="48" t="s">
        <v>1</v>
      </c>
      <c r="AR7" s="41"/>
      <c r="BE7" s="249"/>
      <c r="BS7" s="38" t="s">
        <v>8</v>
      </c>
    </row>
    <row r="8" spans="1:74" ht="12" customHeight="1">
      <c r="B8" s="41"/>
      <c r="D8" s="47" t="s">
        <v>21</v>
      </c>
      <c r="K8" s="48" t="s">
        <v>22</v>
      </c>
      <c r="AK8" s="47" t="s">
        <v>23</v>
      </c>
      <c r="AN8" s="11" t="s">
        <v>24</v>
      </c>
      <c r="AR8" s="41"/>
      <c r="BE8" s="249"/>
      <c r="BS8" s="38" t="s">
        <v>8</v>
      </c>
    </row>
    <row r="9" spans="1:74" ht="14.45" customHeight="1">
      <c r="B9" s="41"/>
      <c r="AR9" s="41"/>
      <c r="BE9" s="249"/>
      <c r="BS9" s="38" t="s">
        <v>8</v>
      </c>
    </row>
    <row r="10" spans="1:74" ht="12" customHeight="1">
      <c r="B10" s="41"/>
      <c r="D10" s="47" t="s">
        <v>25</v>
      </c>
      <c r="AK10" s="47" t="s">
        <v>26</v>
      </c>
      <c r="AN10" s="48" t="s">
        <v>1</v>
      </c>
      <c r="AR10" s="41"/>
      <c r="BE10" s="249"/>
      <c r="BS10" s="38" t="s">
        <v>6</v>
      </c>
    </row>
    <row r="11" spans="1:74" ht="18.399999999999999" customHeight="1">
      <c r="B11" s="41"/>
      <c r="E11" s="48" t="s">
        <v>27</v>
      </c>
      <c r="AK11" s="47" t="s">
        <v>28</v>
      </c>
      <c r="AN11" s="48" t="s">
        <v>1</v>
      </c>
      <c r="AR11" s="41"/>
      <c r="BE11" s="249"/>
      <c r="BS11" s="38" t="s">
        <v>6</v>
      </c>
    </row>
    <row r="12" spans="1:74" ht="6.95" customHeight="1">
      <c r="B12" s="41"/>
      <c r="AR12" s="41"/>
      <c r="BE12" s="249"/>
      <c r="BS12" s="38" t="s">
        <v>8</v>
      </c>
    </row>
    <row r="13" spans="1:74" ht="12" customHeight="1">
      <c r="B13" s="41"/>
      <c r="D13" s="47" t="s">
        <v>29</v>
      </c>
      <c r="AK13" s="47" t="s">
        <v>26</v>
      </c>
      <c r="AN13" s="12" t="s">
        <v>30</v>
      </c>
      <c r="AR13" s="41"/>
      <c r="BE13" s="249"/>
      <c r="BS13" s="38" t="s">
        <v>8</v>
      </c>
    </row>
    <row r="14" spans="1:74" ht="12.75">
      <c r="B14" s="41"/>
      <c r="E14" s="253" t="s">
        <v>30</v>
      </c>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47" t="s">
        <v>28</v>
      </c>
      <c r="AN14" s="12" t="s">
        <v>30</v>
      </c>
      <c r="AR14" s="41"/>
      <c r="BE14" s="249"/>
      <c r="BS14" s="38" t="s">
        <v>8</v>
      </c>
    </row>
    <row r="15" spans="1:74" ht="6.95" customHeight="1">
      <c r="B15" s="41"/>
      <c r="AR15" s="41"/>
      <c r="BE15" s="249"/>
      <c r="BS15" s="38" t="s">
        <v>3</v>
      </c>
    </row>
    <row r="16" spans="1:74" ht="12" customHeight="1">
      <c r="B16" s="41"/>
      <c r="D16" s="47" t="s">
        <v>31</v>
      </c>
      <c r="AK16" s="47" t="s">
        <v>26</v>
      </c>
      <c r="AN16" s="48" t="s">
        <v>1</v>
      </c>
      <c r="AR16" s="41"/>
      <c r="BE16" s="249"/>
      <c r="BS16" s="38" t="s">
        <v>3</v>
      </c>
    </row>
    <row r="17" spans="2:71" ht="18.399999999999999" customHeight="1">
      <c r="B17" s="41"/>
      <c r="E17" s="48" t="s">
        <v>32</v>
      </c>
      <c r="AK17" s="47" t="s">
        <v>28</v>
      </c>
      <c r="AN17" s="48" t="s">
        <v>1</v>
      </c>
      <c r="AR17" s="41"/>
      <c r="BE17" s="249"/>
      <c r="BS17" s="38" t="s">
        <v>33</v>
      </c>
    </row>
    <row r="18" spans="2:71" ht="6.95" customHeight="1">
      <c r="B18" s="41"/>
      <c r="AR18" s="41"/>
      <c r="BE18" s="249"/>
      <c r="BS18" s="38" t="s">
        <v>8</v>
      </c>
    </row>
    <row r="19" spans="2:71" ht="12" customHeight="1">
      <c r="B19" s="41"/>
      <c r="D19" s="47" t="s">
        <v>34</v>
      </c>
      <c r="AK19" s="47" t="s">
        <v>26</v>
      </c>
      <c r="AN19" s="48" t="s">
        <v>1</v>
      </c>
      <c r="AR19" s="41"/>
      <c r="BE19" s="249"/>
      <c r="BS19" s="38" t="s">
        <v>8</v>
      </c>
    </row>
    <row r="20" spans="2:71" ht="18.399999999999999" customHeight="1">
      <c r="B20" s="41"/>
      <c r="E20" s="48" t="s">
        <v>35</v>
      </c>
      <c r="AK20" s="47" t="s">
        <v>28</v>
      </c>
      <c r="AN20" s="48" t="s">
        <v>1</v>
      </c>
      <c r="AR20" s="41"/>
      <c r="BE20" s="249"/>
      <c r="BS20" s="38" t="s">
        <v>33</v>
      </c>
    </row>
    <row r="21" spans="2:71" ht="6.95" customHeight="1">
      <c r="B21" s="41"/>
      <c r="AR21" s="41"/>
      <c r="BE21" s="249"/>
    </row>
    <row r="22" spans="2:71" ht="12" customHeight="1">
      <c r="B22" s="41"/>
      <c r="D22" s="47" t="s">
        <v>36</v>
      </c>
      <c r="AR22" s="41"/>
      <c r="BE22" s="249"/>
    </row>
    <row r="23" spans="2:71" ht="16.5" customHeight="1">
      <c r="B23" s="41"/>
      <c r="E23" s="255" t="s">
        <v>1</v>
      </c>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R23" s="41"/>
      <c r="BE23" s="249"/>
    </row>
    <row r="24" spans="2:71" ht="6.95" customHeight="1">
      <c r="B24" s="41"/>
      <c r="AR24" s="41"/>
      <c r="BE24" s="249"/>
    </row>
    <row r="25" spans="2:71" ht="6.95" customHeight="1">
      <c r="B25" s="41"/>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R25" s="41"/>
      <c r="BE25" s="249"/>
    </row>
    <row r="26" spans="2:71" s="51" customFormat="1" ht="25.9" customHeight="1">
      <c r="B26" s="50"/>
      <c r="D26" s="52" t="s">
        <v>37</v>
      </c>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239">
        <f>ROUND(AG94,0)</f>
        <v>0</v>
      </c>
      <c r="AL26" s="240"/>
      <c r="AM26" s="240"/>
      <c r="AN26" s="240"/>
      <c r="AO26" s="240"/>
      <c r="AR26" s="50"/>
      <c r="BE26" s="249"/>
    </row>
    <row r="27" spans="2:71" s="51" customFormat="1" ht="6.95" customHeight="1">
      <c r="B27" s="50"/>
      <c r="AR27" s="50"/>
      <c r="BE27" s="249"/>
    </row>
    <row r="28" spans="2:71" s="51" customFormat="1" ht="12.75">
      <c r="B28" s="50"/>
      <c r="L28" s="241" t="s">
        <v>38</v>
      </c>
      <c r="M28" s="241"/>
      <c r="N28" s="241"/>
      <c r="O28" s="241"/>
      <c r="P28" s="241"/>
      <c r="W28" s="241" t="s">
        <v>39</v>
      </c>
      <c r="X28" s="241"/>
      <c r="Y28" s="241"/>
      <c r="Z28" s="241"/>
      <c r="AA28" s="241"/>
      <c r="AB28" s="241"/>
      <c r="AC28" s="241"/>
      <c r="AD28" s="241"/>
      <c r="AE28" s="241"/>
      <c r="AK28" s="241" t="s">
        <v>40</v>
      </c>
      <c r="AL28" s="241"/>
      <c r="AM28" s="241"/>
      <c r="AN28" s="241"/>
      <c r="AO28" s="241"/>
      <c r="AR28" s="50"/>
      <c r="BE28" s="249"/>
    </row>
    <row r="29" spans="2:71" s="55" customFormat="1" ht="14.45" customHeight="1">
      <c r="B29" s="54"/>
      <c r="D29" s="47" t="s">
        <v>41</v>
      </c>
      <c r="F29" s="47" t="s">
        <v>42</v>
      </c>
      <c r="L29" s="234">
        <v>0.21</v>
      </c>
      <c r="M29" s="233"/>
      <c r="N29" s="233"/>
      <c r="O29" s="233"/>
      <c r="P29" s="233"/>
      <c r="W29" s="232">
        <f>ROUND(AZ94, 0)</f>
        <v>0</v>
      </c>
      <c r="X29" s="233"/>
      <c r="Y29" s="233"/>
      <c r="Z29" s="233"/>
      <c r="AA29" s="233"/>
      <c r="AB29" s="233"/>
      <c r="AC29" s="233"/>
      <c r="AD29" s="233"/>
      <c r="AE29" s="233"/>
      <c r="AK29" s="232">
        <f>ROUND(AV94, 0)</f>
        <v>0</v>
      </c>
      <c r="AL29" s="233"/>
      <c r="AM29" s="233"/>
      <c r="AN29" s="233"/>
      <c r="AO29" s="233"/>
      <c r="AR29" s="54"/>
      <c r="BE29" s="250"/>
    </row>
    <row r="30" spans="2:71" s="55" customFormat="1" ht="14.45" customHeight="1">
      <c r="B30" s="54"/>
      <c r="F30" s="47" t="s">
        <v>43</v>
      </c>
      <c r="L30" s="234">
        <v>0.15</v>
      </c>
      <c r="M30" s="233"/>
      <c r="N30" s="233"/>
      <c r="O30" s="233"/>
      <c r="P30" s="233"/>
      <c r="W30" s="232">
        <f>ROUND(BA94, 0)</f>
        <v>0</v>
      </c>
      <c r="X30" s="233"/>
      <c r="Y30" s="233"/>
      <c r="Z30" s="233"/>
      <c r="AA30" s="233"/>
      <c r="AB30" s="233"/>
      <c r="AC30" s="233"/>
      <c r="AD30" s="233"/>
      <c r="AE30" s="233"/>
      <c r="AK30" s="232">
        <f>ROUND(AW94, 0)</f>
        <v>0</v>
      </c>
      <c r="AL30" s="233"/>
      <c r="AM30" s="233"/>
      <c r="AN30" s="233"/>
      <c r="AO30" s="233"/>
      <c r="AR30" s="54"/>
      <c r="BE30" s="250"/>
    </row>
    <row r="31" spans="2:71" s="55" customFormat="1" ht="14.45" hidden="1" customHeight="1">
      <c r="B31" s="54"/>
      <c r="F31" s="47" t="s">
        <v>44</v>
      </c>
      <c r="L31" s="234">
        <v>0.21</v>
      </c>
      <c r="M31" s="233"/>
      <c r="N31" s="233"/>
      <c r="O31" s="233"/>
      <c r="P31" s="233"/>
      <c r="W31" s="232">
        <f>ROUND(BB94, 0)</f>
        <v>0</v>
      </c>
      <c r="X31" s="233"/>
      <c r="Y31" s="233"/>
      <c r="Z31" s="233"/>
      <c r="AA31" s="233"/>
      <c r="AB31" s="233"/>
      <c r="AC31" s="233"/>
      <c r="AD31" s="233"/>
      <c r="AE31" s="233"/>
      <c r="AK31" s="232">
        <v>0</v>
      </c>
      <c r="AL31" s="233"/>
      <c r="AM31" s="233"/>
      <c r="AN31" s="233"/>
      <c r="AO31" s="233"/>
      <c r="AR31" s="54"/>
      <c r="BE31" s="250"/>
    </row>
    <row r="32" spans="2:71" s="55" customFormat="1" ht="14.45" hidden="1" customHeight="1">
      <c r="B32" s="54"/>
      <c r="F32" s="47" t="s">
        <v>45</v>
      </c>
      <c r="L32" s="234">
        <v>0.15</v>
      </c>
      <c r="M32" s="233"/>
      <c r="N32" s="233"/>
      <c r="O32" s="233"/>
      <c r="P32" s="233"/>
      <c r="W32" s="232">
        <f>ROUND(BC94, 0)</f>
        <v>0</v>
      </c>
      <c r="X32" s="233"/>
      <c r="Y32" s="233"/>
      <c r="Z32" s="233"/>
      <c r="AA32" s="233"/>
      <c r="AB32" s="233"/>
      <c r="AC32" s="233"/>
      <c r="AD32" s="233"/>
      <c r="AE32" s="233"/>
      <c r="AK32" s="232">
        <v>0</v>
      </c>
      <c r="AL32" s="233"/>
      <c r="AM32" s="233"/>
      <c r="AN32" s="233"/>
      <c r="AO32" s="233"/>
      <c r="AR32" s="54"/>
      <c r="BE32" s="250"/>
    </row>
    <row r="33" spans="2:57" s="55" customFormat="1" ht="14.45" hidden="1" customHeight="1">
      <c r="B33" s="54"/>
      <c r="F33" s="47" t="s">
        <v>46</v>
      </c>
      <c r="L33" s="234">
        <v>0</v>
      </c>
      <c r="M33" s="233"/>
      <c r="N33" s="233"/>
      <c r="O33" s="233"/>
      <c r="P33" s="233"/>
      <c r="W33" s="232">
        <f>ROUND(BD94, 0)</f>
        <v>0</v>
      </c>
      <c r="X33" s="233"/>
      <c r="Y33" s="233"/>
      <c r="Z33" s="233"/>
      <c r="AA33" s="233"/>
      <c r="AB33" s="233"/>
      <c r="AC33" s="233"/>
      <c r="AD33" s="233"/>
      <c r="AE33" s="233"/>
      <c r="AK33" s="232">
        <v>0</v>
      </c>
      <c r="AL33" s="233"/>
      <c r="AM33" s="233"/>
      <c r="AN33" s="233"/>
      <c r="AO33" s="233"/>
      <c r="AR33" s="54"/>
      <c r="BE33" s="250"/>
    </row>
    <row r="34" spans="2:57" s="51" customFormat="1" ht="6.95" customHeight="1">
      <c r="B34" s="50"/>
      <c r="AR34" s="50"/>
      <c r="BE34" s="249"/>
    </row>
    <row r="35" spans="2:57" s="51" customFormat="1" ht="25.9" customHeight="1">
      <c r="B35" s="50"/>
      <c r="C35" s="56"/>
      <c r="D35" s="57" t="s">
        <v>47</v>
      </c>
      <c r="E35" s="58"/>
      <c r="F35" s="58"/>
      <c r="G35" s="58"/>
      <c r="H35" s="58"/>
      <c r="I35" s="58"/>
      <c r="J35" s="58"/>
      <c r="K35" s="58"/>
      <c r="L35" s="58"/>
      <c r="M35" s="58"/>
      <c r="N35" s="58"/>
      <c r="O35" s="58"/>
      <c r="P35" s="58"/>
      <c r="Q35" s="58"/>
      <c r="R35" s="58"/>
      <c r="S35" s="58"/>
      <c r="T35" s="59" t="s">
        <v>48</v>
      </c>
      <c r="U35" s="58"/>
      <c r="V35" s="58"/>
      <c r="W35" s="58"/>
      <c r="X35" s="247" t="s">
        <v>49</v>
      </c>
      <c r="Y35" s="245"/>
      <c r="Z35" s="245"/>
      <c r="AA35" s="245"/>
      <c r="AB35" s="245"/>
      <c r="AC35" s="58"/>
      <c r="AD35" s="58"/>
      <c r="AE35" s="58"/>
      <c r="AF35" s="58"/>
      <c r="AG35" s="58"/>
      <c r="AH35" s="58"/>
      <c r="AI35" s="58"/>
      <c r="AJ35" s="58"/>
      <c r="AK35" s="244">
        <f>SUM(AK26:AK33)</f>
        <v>0</v>
      </c>
      <c r="AL35" s="245"/>
      <c r="AM35" s="245"/>
      <c r="AN35" s="245"/>
      <c r="AO35" s="246"/>
      <c r="AP35" s="56"/>
      <c r="AQ35" s="56"/>
      <c r="AR35" s="50"/>
    </row>
    <row r="36" spans="2:57" s="51" customFormat="1" ht="6.95" customHeight="1">
      <c r="B36" s="50"/>
      <c r="AR36" s="50"/>
    </row>
    <row r="37" spans="2:57" s="51" customFormat="1" ht="14.45" customHeight="1">
      <c r="B37" s="50"/>
      <c r="AR37" s="50"/>
    </row>
    <row r="38" spans="2:57" ht="14.45" customHeight="1">
      <c r="B38" s="41"/>
      <c r="AR38" s="41"/>
    </row>
    <row r="39" spans="2:57" ht="14.45" customHeight="1">
      <c r="B39" s="41"/>
      <c r="AR39" s="41"/>
    </row>
    <row r="40" spans="2:57" ht="14.45" customHeight="1">
      <c r="B40" s="41"/>
      <c r="AR40" s="41"/>
    </row>
    <row r="41" spans="2:57" ht="14.45" customHeight="1">
      <c r="B41" s="41"/>
      <c r="AR41" s="41"/>
    </row>
    <row r="42" spans="2:57" ht="14.45" customHeight="1">
      <c r="B42" s="41"/>
      <c r="AR42" s="41"/>
    </row>
    <row r="43" spans="2:57" ht="14.45" customHeight="1">
      <c r="B43" s="41"/>
      <c r="AR43" s="41"/>
    </row>
    <row r="44" spans="2:57" ht="14.45" customHeight="1">
      <c r="B44" s="41"/>
      <c r="AR44" s="41"/>
    </row>
    <row r="45" spans="2:57" ht="14.45" customHeight="1">
      <c r="B45" s="41"/>
      <c r="AR45" s="41"/>
    </row>
    <row r="46" spans="2:57" ht="14.45" customHeight="1">
      <c r="B46" s="41"/>
      <c r="AR46" s="41"/>
    </row>
    <row r="47" spans="2:57" ht="14.45" customHeight="1">
      <c r="B47" s="41"/>
      <c r="AR47" s="41"/>
    </row>
    <row r="48" spans="2:57" ht="14.45" customHeight="1">
      <c r="B48" s="41"/>
      <c r="AR48" s="41"/>
    </row>
    <row r="49" spans="2:44" s="51" customFormat="1" ht="14.45" customHeight="1">
      <c r="B49" s="50"/>
      <c r="D49" s="60" t="s">
        <v>50</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51</v>
      </c>
      <c r="AI49" s="61"/>
      <c r="AJ49" s="61"/>
      <c r="AK49" s="61"/>
      <c r="AL49" s="61"/>
      <c r="AM49" s="61"/>
      <c r="AN49" s="61"/>
      <c r="AO49" s="61"/>
      <c r="AR49" s="50"/>
    </row>
    <row r="50" spans="2:44">
      <c r="B50" s="41"/>
      <c r="AR50" s="41"/>
    </row>
    <row r="51" spans="2:44">
      <c r="B51" s="41"/>
      <c r="AR51" s="41"/>
    </row>
    <row r="52" spans="2:44">
      <c r="B52" s="41"/>
      <c r="AR52" s="41"/>
    </row>
    <row r="53" spans="2:44">
      <c r="B53" s="41"/>
      <c r="AR53" s="41"/>
    </row>
    <row r="54" spans="2:44">
      <c r="B54" s="41"/>
      <c r="AR54" s="41"/>
    </row>
    <row r="55" spans="2:44">
      <c r="B55" s="41"/>
      <c r="AR55" s="41"/>
    </row>
    <row r="56" spans="2:44">
      <c r="B56" s="41"/>
      <c r="AR56" s="41"/>
    </row>
    <row r="57" spans="2:44">
      <c r="B57" s="41"/>
      <c r="AR57" s="41"/>
    </row>
    <row r="58" spans="2:44">
      <c r="B58" s="41"/>
      <c r="AR58" s="41"/>
    </row>
    <row r="59" spans="2:44">
      <c r="B59" s="41"/>
      <c r="AR59" s="41"/>
    </row>
    <row r="60" spans="2:44" s="51" customFormat="1" ht="12.75">
      <c r="B60" s="50"/>
      <c r="D60" s="62" t="s">
        <v>52</v>
      </c>
      <c r="E60" s="53"/>
      <c r="F60" s="53"/>
      <c r="G60" s="53"/>
      <c r="H60" s="53"/>
      <c r="I60" s="53"/>
      <c r="J60" s="53"/>
      <c r="K60" s="53"/>
      <c r="L60" s="53"/>
      <c r="M60" s="53"/>
      <c r="N60" s="53"/>
      <c r="O60" s="53"/>
      <c r="P60" s="53"/>
      <c r="Q60" s="53"/>
      <c r="R60" s="53"/>
      <c r="S60" s="53"/>
      <c r="T60" s="53"/>
      <c r="U60" s="53"/>
      <c r="V60" s="62" t="s">
        <v>53</v>
      </c>
      <c r="W60" s="53"/>
      <c r="X60" s="53"/>
      <c r="Y60" s="53"/>
      <c r="Z60" s="53"/>
      <c r="AA60" s="53"/>
      <c r="AB60" s="53"/>
      <c r="AC60" s="53"/>
      <c r="AD60" s="53"/>
      <c r="AE60" s="53"/>
      <c r="AF60" s="53"/>
      <c r="AG60" s="53"/>
      <c r="AH60" s="62" t="s">
        <v>52</v>
      </c>
      <c r="AI60" s="53"/>
      <c r="AJ60" s="53"/>
      <c r="AK60" s="53"/>
      <c r="AL60" s="53"/>
      <c r="AM60" s="62" t="s">
        <v>53</v>
      </c>
      <c r="AN60" s="53"/>
      <c r="AO60" s="53"/>
      <c r="AR60" s="50"/>
    </row>
    <row r="61" spans="2:44">
      <c r="B61" s="41"/>
      <c r="AR61" s="41"/>
    </row>
    <row r="62" spans="2:44">
      <c r="B62" s="41"/>
      <c r="AR62" s="41"/>
    </row>
    <row r="63" spans="2:44">
      <c r="B63" s="41"/>
      <c r="AR63" s="41"/>
    </row>
    <row r="64" spans="2:44" s="51" customFormat="1" ht="12.75">
      <c r="B64" s="50"/>
      <c r="D64" s="60" t="s">
        <v>54</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0" t="s">
        <v>55</v>
      </c>
      <c r="AI64" s="61"/>
      <c r="AJ64" s="61"/>
      <c r="AK64" s="61"/>
      <c r="AL64" s="61"/>
      <c r="AM64" s="61"/>
      <c r="AN64" s="61"/>
      <c r="AO64" s="61"/>
      <c r="AR64" s="50"/>
    </row>
    <row r="65" spans="2:44">
      <c r="B65" s="41"/>
      <c r="AR65" s="41"/>
    </row>
    <row r="66" spans="2:44">
      <c r="B66" s="41"/>
      <c r="AR66" s="41"/>
    </row>
    <row r="67" spans="2:44">
      <c r="B67" s="41"/>
      <c r="AR67" s="41"/>
    </row>
    <row r="68" spans="2:44">
      <c r="B68" s="41"/>
      <c r="AR68" s="41"/>
    </row>
    <row r="69" spans="2:44">
      <c r="B69" s="41"/>
      <c r="AR69" s="41"/>
    </row>
    <row r="70" spans="2:44">
      <c r="B70" s="41"/>
      <c r="AR70" s="41"/>
    </row>
    <row r="71" spans="2:44">
      <c r="B71" s="41"/>
      <c r="AR71" s="41"/>
    </row>
    <row r="72" spans="2:44">
      <c r="B72" s="41"/>
      <c r="AR72" s="41"/>
    </row>
    <row r="73" spans="2:44">
      <c r="B73" s="41"/>
      <c r="AR73" s="41"/>
    </row>
    <row r="74" spans="2:44">
      <c r="B74" s="41"/>
      <c r="AR74" s="41"/>
    </row>
    <row r="75" spans="2:44" s="51" customFormat="1" ht="12.75">
      <c r="B75" s="50"/>
      <c r="D75" s="62" t="s">
        <v>52</v>
      </c>
      <c r="E75" s="53"/>
      <c r="F75" s="53"/>
      <c r="G75" s="53"/>
      <c r="H75" s="53"/>
      <c r="I75" s="53"/>
      <c r="J75" s="53"/>
      <c r="K75" s="53"/>
      <c r="L75" s="53"/>
      <c r="M75" s="53"/>
      <c r="N75" s="53"/>
      <c r="O75" s="53"/>
      <c r="P75" s="53"/>
      <c r="Q75" s="53"/>
      <c r="R75" s="53"/>
      <c r="S75" s="53"/>
      <c r="T75" s="53"/>
      <c r="U75" s="53"/>
      <c r="V75" s="62" t="s">
        <v>53</v>
      </c>
      <c r="W75" s="53"/>
      <c r="X75" s="53"/>
      <c r="Y75" s="53"/>
      <c r="Z75" s="53"/>
      <c r="AA75" s="53"/>
      <c r="AB75" s="53"/>
      <c r="AC75" s="53"/>
      <c r="AD75" s="53"/>
      <c r="AE75" s="53"/>
      <c r="AF75" s="53"/>
      <c r="AG75" s="53"/>
      <c r="AH75" s="62" t="s">
        <v>52</v>
      </c>
      <c r="AI75" s="53"/>
      <c r="AJ75" s="53"/>
      <c r="AK75" s="53"/>
      <c r="AL75" s="53"/>
      <c r="AM75" s="62" t="s">
        <v>53</v>
      </c>
      <c r="AN75" s="53"/>
      <c r="AO75" s="53"/>
      <c r="AR75" s="50"/>
    </row>
    <row r="76" spans="2:44" s="51" customFormat="1">
      <c r="B76" s="50"/>
      <c r="AR76" s="50"/>
    </row>
    <row r="77" spans="2:44" s="51" customFormat="1" ht="6.95" customHeight="1">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50"/>
    </row>
    <row r="81" spans="1:91" s="51" customFormat="1" ht="6.95" customHeight="1">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50"/>
    </row>
    <row r="82" spans="1:91" s="51" customFormat="1" ht="24.95" customHeight="1">
      <c r="B82" s="50"/>
      <c r="C82" s="42" t="s">
        <v>56</v>
      </c>
      <c r="AR82" s="50"/>
    </row>
    <row r="83" spans="1:91" s="51" customFormat="1" ht="6.95" customHeight="1">
      <c r="B83" s="50"/>
      <c r="AR83" s="50"/>
    </row>
    <row r="84" spans="1:91" s="67" customFormat="1" ht="12" customHeight="1">
      <c r="B84" s="68"/>
      <c r="C84" s="47" t="s">
        <v>14</v>
      </c>
      <c r="L84" s="67" t="str">
        <f>K5</f>
        <v>Projektis2891</v>
      </c>
      <c r="AR84" s="68"/>
    </row>
    <row r="85" spans="1:91" s="69" customFormat="1" ht="36.950000000000003" customHeight="1">
      <c r="B85" s="70"/>
      <c r="C85" s="71" t="s">
        <v>17</v>
      </c>
      <c r="L85" s="236" t="str">
        <f>K6</f>
        <v xml:space="preserve">Generální oprava a úprava pavilonu nosorožců - ZHODNOCENÍ                              
</v>
      </c>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237"/>
      <c r="AM85" s="237"/>
      <c r="AN85" s="237"/>
      <c r="AO85" s="237"/>
      <c r="AR85" s="70"/>
    </row>
    <row r="86" spans="1:91" s="51" customFormat="1" ht="6.95" customHeight="1">
      <c r="B86" s="50"/>
      <c r="AR86" s="50"/>
    </row>
    <row r="87" spans="1:91" s="51" customFormat="1" ht="12" customHeight="1">
      <c r="B87" s="50"/>
      <c r="C87" s="47" t="s">
        <v>21</v>
      </c>
      <c r="L87" s="72" t="str">
        <f>IF(K8="","",K8)</f>
        <v>Dvůr Králové nad Labem</v>
      </c>
      <c r="AI87" s="47" t="s">
        <v>23</v>
      </c>
      <c r="AM87" s="238" t="str">
        <f>IF(AN8= "","",AN8)</f>
        <v>3. 1. 2023</v>
      </c>
      <c r="AN87" s="238"/>
      <c r="AR87" s="50"/>
    </row>
    <row r="88" spans="1:91" s="51" customFormat="1" ht="6.95" customHeight="1">
      <c r="B88" s="50"/>
      <c r="AR88" s="50"/>
    </row>
    <row r="89" spans="1:91" s="51" customFormat="1" ht="25.7" customHeight="1">
      <c r="B89" s="50"/>
      <c r="C89" s="47" t="s">
        <v>25</v>
      </c>
      <c r="L89" s="67" t="str">
        <f>IF(E11= "","",E11)</f>
        <v>ZOO Dvůr Králové a.s., Štefánikova 1029, D.K.n.L.</v>
      </c>
      <c r="AI89" s="47" t="s">
        <v>31</v>
      </c>
      <c r="AM89" s="221" t="str">
        <f>IF(E17="","",E17)</f>
        <v>Projektis DK s r.o., Legionářská 562, D.K.n.L.</v>
      </c>
      <c r="AN89" s="222"/>
      <c r="AO89" s="222"/>
      <c r="AP89" s="222"/>
      <c r="AR89" s="50"/>
      <c r="AS89" s="217" t="s">
        <v>57</v>
      </c>
      <c r="AT89" s="218"/>
      <c r="AU89" s="73"/>
      <c r="AV89" s="73"/>
      <c r="AW89" s="73"/>
      <c r="AX89" s="73"/>
      <c r="AY89" s="73"/>
      <c r="AZ89" s="73"/>
      <c r="BA89" s="73"/>
      <c r="BB89" s="73"/>
      <c r="BC89" s="73"/>
      <c r="BD89" s="74"/>
    </row>
    <row r="90" spans="1:91" s="51" customFormat="1" ht="15.2" customHeight="1">
      <c r="B90" s="50"/>
      <c r="C90" s="47" t="s">
        <v>29</v>
      </c>
      <c r="L90" s="67" t="str">
        <f>IF(E14= "Vyplň údaj","",E14)</f>
        <v/>
      </c>
      <c r="AI90" s="47" t="s">
        <v>34</v>
      </c>
      <c r="AM90" s="221" t="str">
        <f>IF(E20="","",E20)</f>
        <v>ing. V. Švehla</v>
      </c>
      <c r="AN90" s="222"/>
      <c r="AO90" s="222"/>
      <c r="AP90" s="222"/>
      <c r="AR90" s="50"/>
      <c r="AS90" s="219"/>
      <c r="AT90" s="220"/>
      <c r="BD90" s="75"/>
    </row>
    <row r="91" spans="1:91" s="51" customFormat="1" ht="10.9" customHeight="1">
      <c r="B91" s="50"/>
      <c r="AR91" s="50"/>
      <c r="AS91" s="219"/>
      <c r="AT91" s="220"/>
      <c r="BD91" s="75"/>
    </row>
    <row r="92" spans="1:91" s="51" customFormat="1" ht="29.25" customHeight="1">
      <c r="B92" s="50"/>
      <c r="C92" s="226" t="s">
        <v>58</v>
      </c>
      <c r="D92" s="227"/>
      <c r="E92" s="227"/>
      <c r="F92" s="227"/>
      <c r="G92" s="227"/>
      <c r="H92" s="76"/>
      <c r="I92" s="229" t="s">
        <v>59</v>
      </c>
      <c r="J92" s="227"/>
      <c r="K92" s="227"/>
      <c r="L92" s="227"/>
      <c r="M92" s="227"/>
      <c r="N92" s="227"/>
      <c r="O92" s="227"/>
      <c r="P92" s="227"/>
      <c r="Q92" s="227"/>
      <c r="R92" s="227"/>
      <c r="S92" s="227"/>
      <c r="T92" s="227"/>
      <c r="U92" s="227"/>
      <c r="V92" s="227"/>
      <c r="W92" s="227"/>
      <c r="X92" s="227"/>
      <c r="Y92" s="227"/>
      <c r="Z92" s="227"/>
      <c r="AA92" s="227"/>
      <c r="AB92" s="227"/>
      <c r="AC92" s="227"/>
      <c r="AD92" s="227"/>
      <c r="AE92" s="227"/>
      <c r="AF92" s="227"/>
      <c r="AG92" s="228" t="s">
        <v>60</v>
      </c>
      <c r="AH92" s="227"/>
      <c r="AI92" s="227"/>
      <c r="AJ92" s="227"/>
      <c r="AK92" s="227"/>
      <c r="AL92" s="227"/>
      <c r="AM92" s="227"/>
      <c r="AN92" s="229" t="s">
        <v>61</v>
      </c>
      <c r="AO92" s="227"/>
      <c r="AP92" s="235"/>
      <c r="AQ92" s="77" t="s">
        <v>62</v>
      </c>
      <c r="AR92" s="50"/>
      <c r="AS92" s="78" t="s">
        <v>63</v>
      </c>
      <c r="AT92" s="79" t="s">
        <v>64</v>
      </c>
      <c r="AU92" s="79" t="s">
        <v>65</v>
      </c>
      <c r="AV92" s="79" t="s">
        <v>66</v>
      </c>
      <c r="AW92" s="79" t="s">
        <v>67</v>
      </c>
      <c r="AX92" s="79" t="s">
        <v>68</v>
      </c>
      <c r="AY92" s="79" t="s">
        <v>69</v>
      </c>
      <c r="AZ92" s="79" t="s">
        <v>70</v>
      </c>
      <c r="BA92" s="79" t="s">
        <v>71</v>
      </c>
      <c r="BB92" s="79" t="s">
        <v>72</v>
      </c>
      <c r="BC92" s="79" t="s">
        <v>73</v>
      </c>
      <c r="BD92" s="80" t="s">
        <v>74</v>
      </c>
    </row>
    <row r="93" spans="1:91" s="51" customFormat="1" ht="10.9" customHeight="1">
      <c r="B93" s="50"/>
      <c r="AR93" s="50"/>
      <c r="AS93" s="81"/>
      <c r="AT93" s="73"/>
      <c r="AU93" s="73"/>
      <c r="AV93" s="73"/>
      <c r="AW93" s="73"/>
      <c r="AX93" s="73"/>
      <c r="AY93" s="73"/>
      <c r="AZ93" s="73"/>
      <c r="BA93" s="73"/>
      <c r="BB93" s="73"/>
      <c r="BC93" s="73"/>
      <c r="BD93" s="74"/>
    </row>
    <row r="94" spans="1:91" s="82" customFormat="1" ht="32.450000000000003" customHeight="1">
      <c r="B94" s="83"/>
      <c r="C94" s="84" t="s">
        <v>75</v>
      </c>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230">
        <f>ROUND(SUM(AG95:AG100),0)</f>
        <v>0</v>
      </c>
      <c r="AH94" s="230"/>
      <c r="AI94" s="230"/>
      <c r="AJ94" s="230"/>
      <c r="AK94" s="230"/>
      <c r="AL94" s="230"/>
      <c r="AM94" s="230"/>
      <c r="AN94" s="231">
        <f t="shared" ref="AN94:AN100" si="0">SUM(AG94,AT94)</f>
        <v>0</v>
      </c>
      <c r="AO94" s="231"/>
      <c r="AP94" s="231"/>
      <c r="AQ94" s="86" t="s">
        <v>1</v>
      </c>
      <c r="AR94" s="83"/>
      <c r="AS94" s="87">
        <f>ROUND(SUM(AS95:AS100),0)</f>
        <v>0</v>
      </c>
      <c r="AT94" s="88">
        <f t="shared" ref="AT94:AT100" si="1">ROUND(SUM(AV94:AW94),0)</f>
        <v>0</v>
      </c>
      <c r="AU94" s="89">
        <f>ROUND(SUM(AU95:AU100),5)</f>
        <v>0</v>
      </c>
      <c r="AV94" s="88">
        <f>ROUND(AZ94*L29,0)</f>
        <v>0</v>
      </c>
      <c r="AW94" s="88">
        <f>ROUND(BA94*L30,0)</f>
        <v>0</v>
      </c>
      <c r="AX94" s="88">
        <f>ROUND(BB94*L29,0)</f>
        <v>0</v>
      </c>
      <c r="AY94" s="88">
        <f>ROUND(BC94*L30,0)</f>
        <v>0</v>
      </c>
      <c r="AZ94" s="88">
        <f>ROUND(SUM(AZ95:AZ100),0)</f>
        <v>0</v>
      </c>
      <c r="BA94" s="88">
        <f>ROUND(SUM(BA95:BA100),0)</f>
        <v>0</v>
      </c>
      <c r="BB94" s="88">
        <f>ROUND(SUM(BB95:BB100),0)</f>
        <v>0</v>
      </c>
      <c r="BC94" s="88">
        <f>ROUND(SUM(BC95:BC100),0)</f>
        <v>0</v>
      </c>
      <c r="BD94" s="90">
        <f>ROUND(SUM(BD95:BD100),0)</f>
        <v>0</v>
      </c>
      <c r="BS94" s="91" t="s">
        <v>76</v>
      </c>
      <c r="BT94" s="91" t="s">
        <v>77</v>
      </c>
      <c r="BU94" s="92" t="s">
        <v>78</v>
      </c>
      <c r="BV94" s="91" t="s">
        <v>79</v>
      </c>
      <c r="BW94" s="91" t="s">
        <v>4</v>
      </c>
      <c r="BX94" s="91" t="s">
        <v>80</v>
      </c>
      <c r="CL94" s="91" t="s">
        <v>1</v>
      </c>
    </row>
    <row r="95" spans="1:91" s="102" customFormat="1" ht="24.75" customHeight="1">
      <c r="A95" s="93" t="s">
        <v>81</v>
      </c>
      <c r="B95" s="94"/>
      <c r="C95" s="95"/>
      <c r="D95" s="223" t="s">
        <v>82</v>
      </c>
      <c r="E95" s="223"/>
      <c r="F95" s="223"/>
      <c r="G95" s="223"/>
      <c r="H95" s="223"/>
      <c r="I95" s="96"/>
      <c r="J95" s="223" t="s">
        <v>83</v>
      </c>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4">
        <f>'11 - SO 01 Pavilon nosoro...'!J30</f>
        <v>0</v>
      </c>
      <c r="AH95" s="225"/>
      <c r="AI95" s="225"/>
      <c r="AJ95" s="225"/>
      <c r="AK95" s="225"/>
      <c r="AL95" s="225"/>
      <c r="AM95" s="225"/>
      <c r="AN95" s="224">
        <f t="shared" si="0"/>
        <v>0</v>
      </c>
      <c r="AO95" s="225"/>
      <c r="AP95" s="225"/>
      <c r="AQ95" s="97" t="s">
        <v>84</v>
      </c>
      <c r="AR95" s="94"/>
      <c r="AS95" s="98">
        <v>0</v>
      </c>
      <c r="AT95" s="99">
        <f t="shared" si="1"/>
        <v>0</v>
      </c>
      <c r="AU95" s="100">
        <f>'11 - SO 01 Pavilon nosoro...'!P141</f>
        <v>0</v>
      </c>
      <c r="AV95" s="99">
        <f>'11 - SO 01 Pavilon nosoro...'!J33</f>
        <v>0</v>
      </c>
      <c r="AW95" s="99">
        <f>'11 - SO 01 Pavilon nosoro...'!J34</f>
        <v>0</v>
      </c>
      <c r="AX95" s="99">
        <f>'11 - SO 01 Pavilon nosoro...'!J35</f>
        <v>0</v>
      </c>
      <c r="AY95" s="99">
        <f>'11 - SO 01 Pavilon nosoro...'!J36</f>
        <v>0</v>
      </c>
      <c r="AZ95" s="99">
        <f>'11 - SO 01 Pavilon nosoro...'!F33</f>
        <v>0</v>
      </c>
      <c r="BA95" s="99">
        <f>'11 - SO 01 Pavilon nosoro...'!F34</f>
        <v>0</v>
      </c>
      <c r="BB95" s="99">
        <f>'11 - SO 01 Pavilon nosoro...'!F35</f>
        <v>0</v>
      </c>
      <c r="BC95" s="99">
        <f>'11 - SO 01 Pavilon nosoro...'!F36</f>
        <v>0</v>
      </c>
      <c r="BD95" s="101">
        <f>'11 - SO 01 Pavilon nosoro...'!F37</f>
        <v>0</v>
      </c>
      <c r="BT95" s="103" t="s">
        <v>8</v>
      </c>
      <c r="BV95" s="103" t="s">
        <v>79</v>
      </c>
      <c r="BW95" s="103" t="s">
        <v>85</v>
      </c>
      <c r="BX95" s="103" t="s">
        <v>4</v>
      </c>
      <c r="CL95" s="103" t="s">
        <v>1</v>
      </c>
      <c r="CM95" s="103" t="s">
        <v>86</v>
      </c>
    </row>
    <row r="96" spans="1:91" s="102" customFormat="1" ht="24.75" customHeight="1">
      <c r="A96" s="93" t="s">
        <v>81</v>
      </c>
      <c r="B96" s="94"/>
      <c r="C96" s="95"/>
      <c r="D96" s="223" t="s">
        <v>86</v>
      </c>
      <c r="E96" s="223"/>
      <c r="F96" s="223"/>
      <c r="G96" s="223"/>
      <c r="H96" s="223"/>
      <c r="I96" s="96"/>
      <c r="J96" s="223" t="s">
        <v>87</v>
      </c>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4">
        <f>'2 - SO 01 - Silnoproud a ...'!J30</f>
        <v>0</v>
      </c>
      <c r="AH96" s="225"/>
      <c r="AI96" s="225"/>
      <c r="AJ96" s="225"/>
      <c r="AK96" s="225"/>
      <c r="AL96" s="225"/>
      <c r="AM96" s="225"/>
      <c r="AN96" s="224">
        <f t="shared" si="0"/>
        <v>0</v>
      </c>
      <c r="AO96" s="225"/>
      <c r="AP96" s="225"/>
      <c r="AQ96" s="97" t="s">
        <v>84</v>
      </c>
      <c r="AR96" s="94"/>
      <c r="AS96" s="98">
        <v>0</v>
      </c>
      <c r="AT96" s="99">
        <f t="shared" si="1"/>
        <v>0</v>
      </c>
      <c r="AU96" s="100">
        <f>'2 - SO 01 - Silnoproud a ...'!P139</f>
        <v>0</v>
      </c>
      <c r="AV96" s="99">
        <f>'2 - SO 01 - Silnoproud a ...'!J33</f>
        <v>0</v>
      </c>
      <c r="AW96" s="99">
        <f>'2 - SO 01 - Silnoproud a ...'!J34</f>
        <v>0</v>
      </c>
      <c r="AX96" s="99">
        <f>'2 - SO 01 - Silnoproud a ...'!J35</f>
        <v>0</v>
      </c>
      <c r="AY96" s="99">
        <f>'2 - SO 01 - Silnoproud a ...'!J36</f>
        <v>0</v>
      </c>
      <c r="AZ96" s="99">
        <f>'2 - SO 01 - Silnoproud a ...'!F33</f>
        <v>0</v>
      </c>
      <c r="BA96" s="99">
        <f>'2 - SO 01 - Silnoproud a ...'!F34</f>
        <v>0</v>
      </c>
      <c r="BB96" s="99">
        <f>'2 - SO 01 - Silnoproud a ...'!F35</f>
        <v>0</v>
      </c>
      <c r="BC96" s="99">
        <f>'2 - SO 01 - Silnoproud a ...'!F36</f>
        <v>0</v>
      </c>
      <c r="BD96" s="101">
        <f>'2 - SO 01 - Silnoproud a ...'!F37</f>
        <v>0</v>
      </c>
      <c r="BT96" s="103" t="s">
        <v>8</v>
      </c>
      <c r="BV96" s="103" t="s">
        <v>79</v>
      </c>
      <c r="BW96" s="103" t="s">
        <v>88</v>
      </c>
      <c r="BX96" s="103" t="s">
        <v>4</v>
      </c>
      <c r="CL96" s="103" t="s">
        <v>1</v>
      </c>
      <c r="CM96" s="103" t="s">
        <v>86</v>
      </c>
    </row>
    <row r="97" spans="1:91" s="102" customFormat="1" ht="24.75" customHeight="1">
      <c r="A97" s="93" t="s">
        <v>81</v>
      </c>
      <c r="B97" s="94"/>
      <c r="C97" s="95"/>
      <c r="D97" s="223" t="s">
        <v>89</v>
      </c>
      <c r="E97" s="223"/>
      <c r="F97" s="223"/>
      <c r="G97" s="223"/>
      <c r="H97" s="223"/>
      <c r="I97" s="96"/>
      <c r="J97" s="223" t="s">
        <v>90</v>
      </c>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4">
        <f>'31 - SO 01 - Zdravotní te...'!J30</f>
        <v>0</v>
      </c>
      <c r="AH97" s="225"/>
      <c r="AI97" s="225"/>
      <c r="AJ97" s="225"/>
      <c r="AK97" s="225"/>
      <c r="AL97" s="225"/>
      <c r="AM97" s="225"/>
      <c r="AN97" s="224">
        <f t="shared" si="0"/>
        <v>0</v>
      </c>
      <c r="AO97" s="225"/>
      <c r="AP97" s="225"/>
      <c r="AQ97" s="97" t="s">
        <v>84</v>
      </c>
      <c r="AR97" s="94"/>
      <c r="AS97" s="98">
        <v>0</v>
      </c>
      <c r="AT97" s="99">
        <f t="shared" si="1"/>
        <v>0</v>
      </c>
      <c r="AU97" s="100">
        <f>'31 - SO 01 - Zdravotní te...'!P122</f>
        <v>0</v>
      </c>
      <c r="AV97" s="99">
        <f>'31 - SO 01 - Zdravotní te...'!J33</f>
        <v>0</v>
      </c>
      <c r="AW97" s="99">
        <f>'31 - SO 01 - Zdravotní te...'!J34</f>
        <v>0</v>
      </c>
      <c r="AX97" s="99">
        <f>'31 - SO 01 - Zdravotní te...'!J35</f>
        <v>0</v>
      </c>
      <c r="AY97" s="99">
        <f>'31 - SO 01 - Zdravotní te...'!J36</f>
        <v>0</v>
      </c>
      <c r="AZ97" s="99">
        <f>'31 - SO 01 - Zdravotní te...'!F33</f>
        <v>0</v>
      </c>
      <c r="BA97" s="99">
        <f>'31 - SO 01 - Zdravotní te...'!F34</f>
        <v>0</v>
      </c>
      <c r="BB97" s="99">
        <f>'31 - SO 01 - Zdravotní te...'!F35</f>
        <v>0</v>
      </c>
      <c r="BC97" s="99">
        <f>'31 - SO 01 - Zdravotní te...'!F36</f>
        <v>0</v>
      </c>
      <c r="BD97" s="101">
        <f>'31 - SO 01 - Zdravotní te...'!F37</f>
        <v>0</v>
      </c>
      <c r="BT97" s="103" t="s">
        <v>8</v>
      </c>
      <c r="BV97" s="103" t="s">
        <v>79</v>
      </c>
      <c r="BW97" s="103" t="s">
        <v>91</v>
      </c>
      <c r="BX97" s="103" t="s">
        <v>4</v>
      </c>
      <c r="CL97" s="103" t="s">
        <v>1</v>
      </c>
      <c r="CM97" s="103" t="s">
        <v>86</v>
      </c>
    </row>
    <row r="98" spans="1:91" s="102" customFormat="1" ht="16.5" customHeight="1">
      <c r="A98" s="93" t="s">
        <v>81</v>
      </c>
      <c r="B98" s="94"/>
      <c r="C98" s="95"/>
      <c r="D98" s="223" t="s">
        <v>92</v>
      </c>
      <c r="E98" s="223"/>
      <c r="F98" s="223"/>
      <c r="G98" s="223"/>
      <c r="H98" s="223"/>
      <c r="I98" s="96"/>
      <c r="J98" s="223" t="s">
        <v>93</v>
      </c>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4">
        <f>'4 - SO 01 - Vzduchotechni...'!J30</f>
        <v>0</v>
      </c>
      <c r="AH98" s="225"/>
      <c r="AI98" s="225"/>
      <c r="AJ98" s="225"/>
      <c r="AK98" s="225"/>
      <c r="AL98" s="225"/>
      <c r="AM98" s="225"/>
      <c r="AN98" s="224">
        <f t="shared" si="0"/>
        <v>0</v>
      </c>
      <c r="AO98" s="225"/>
      <c r="AP98" s="225"/>
      <c r="AQ98" s="97" t="s">
        <v>84</v>
      </c>
      <c r="AR98" s="94"/>
      <c r="AS98" s="98">
        <v>0</v>
      </c>
      <c r="AT98" s="99">
        <f t="shared" si="1"/>
        <v>0</v>
      </c>
      <c r="AU98" s="100">
        <f>'4 - SO 01 - Vzduchotechni...'!P123</f>
        <v>0</v>
      </c>
      <c r="AV98" s="99">
        <f>'4 - SO 01 - Vzduchotechni...'!J33</f>
        <v>0</v>
      </c>
      <c r="AW98" s="99">
        <f>'4 - SO 01 - Vzduchotechni...'!J34</f>
        <v>0</v>
      </c>
      <c r="AX98" s="99">
        <f>'4 - SO 01 - Vzduchotechni...'!J35</f>
        <v>0</v>
      </c>
      <c r="AY98" s="99">
        <f>'4 - SO 01 - Vzduchotechni...'!J36</f>
        <v>0</v>
      </c>
      <c r="AZ98" s="99">
        <f>'4 - SO 01 - Vzduchotechni...'!F33</f>
        <v>0</v>
      </c>
      <c r="BA98" s="99">
        <f>'4 - SO 01 - Vzduchotechni...'!F34</f>
        <v>0</v>
      </c>
      <c r="BB98" s="99">
        <f>'4 - SO 01 - Vzduchotechni...'!F35</f>
        <v>0</v>
      </c>
      <c r="BC98" s="99">
        <f>'4 - SO 01 - Vzduchotechni...'!F36</f>
        <v>0</v>
      </c>
      <c r="BD98" s="101">
        <f>'4 - SO 01 - Vzduchotechni...'!F37</f>
        <v>0</v>
      </c>
      <c r="BT98" s="103" t="s">
        <v>8</v>
      </c>
      <c r="BV98" s="103" t="s">
        <v>79</v>
      </c>
      <c r="BW98" s="103" t="s">
        <v>94</v>
      </c>
      <c r="BX98" s="103" t="s">
        <v>4</v>
      </c>
      <c r="CL98" s="103" t="s">
        <v>1</v>
      </c>
      <c r="CM98" s="103" t="s">
        <v>86</v>
      </c>
    </row>
    <row r="99" spans="1:91" s="102" customFormat="1" ht="16.5" customHeight="1">
      <c r="A99" s="93" t="s">
        <v>81</v>
      </c>
      <c r="B99" s="94"/>
      <c r="C99" s="95"/>
      <c r="D99" s="223" t="s">
        <v>95</v>
      </c>
      <c r="E99" s="223"/>
      <c r="F99" s="223"/>
      <c r="G99" s="223"/>
      <c r="H99" s="223"/>
      <c r="I99" s="96"/>
      <c r="J99" s="223" t="s">
        <v>96</v>
      </c>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4">
        <f>'5 - SO 01 - MaR - zhodnocení'!J30</f>
        <v>0</v>
      </c>
      <c r="AH99" s="225"/>
      <c r="AI99" s="225"/>
      <c r="AJ99" s="225"/>
      <c r="AK99" s="225"/>
      <c r="AL99" s="225"/>
      <c r="AM99" s="225"/>
      <c r="AN99" s="224">
        <f t="shared" si="0"/>
        <v>0</v>
      </c>
      <c r="AO99" s="225"/>
      <c r="AP99" s="225"/>
      <c r="AQ99" s="97" t="s">
        <v>84</v>
      </c>
      <c r="AR99" s="94"/>
      <c r="AS99" s="98">
        <v>0</v>
      </c>
      <c r="AT99" s="99">
        <f t="shared" si="1"/>
        <v>0</v>
      </c>
      <c r="AU99" s="100">
        <f>'5 - SO 01 - MaR - zhodnocení'!P123</f>
        <v>0</v>
      </c>
      <c r="AV99" s="99">
        <f>'5 - SO 01 - MaR - zhodnocení'!J33</f>
        <v>0</v>
      </c>
      <c r="AW99" s="99">
        <f>'5 - SO 01 - MaR - zhodnocení'!J34</f>
        <v>0</v>
      </c>
      <c r="AX99" s="99">
        <f>'5 - SO 01 - MaR - zhodnocení'!J35</f>
        <v>0</v>
      </c>
      <c r="AY99" s="99">
        <f>'5 - SO 01 - MaR - zhodnocení'!J36</f>
        <v>0</v>
      </c>
      <c r="AZ99" s="99">
        <f>'5 - SO 01 - MaR - zhodnocení'!F33</f>
        <v>0</v>
      </c>
      <c r="BA99" s="99">
        <f>'5 - SO 01 - MaR - zhodnocení'!F34</f>
        <v>0</v>
      </c>
      <c r="BB99" s="99">
        <f>'5 - SO 01 - MaR - zhodnocení'!F35</f>
        <v>0</v>
      </c>
      <c r="BC99" s="99">
        <f>'5 - SO 01 - MaR - zhodnocení'!F36</f>
        <v>0</v>
      </c>
      <c r="BD99" s="101">
        <f>'5 - SO 01 - MaR - zhodnocení'!F37</f>
        <v>0</v>
      </c>
      <c r="BT99" s="103" t="s">
        <v>8</v>
      </c>
      <c r="BV99" s="103" t="s">
        <v>79</v>
      </c>
      <c r="BW99" s="103" t="s">
        <v>97</v>
      </c>
      <c r="BX99" s="103" t="s">
        <v>4</v>
      </c>
      <c r="CL99" s="103" t="s">
        <v>1</v>
      </c>
      <c r="CM99" s="103" t="s">
        <v>86</v>
      </c>
    </row>
    <row r="100" spans="1:91" s="102" customFormat="1" ht="16.5" customHeight="1">
      <c r="A100" s="93" t="s">
        <v>81</v>
      </c>
      <c r="B100" s="94"/>
      <c r="C100" s="95"/>
      <c r="D100" s="223" t="s">
        <v>98</v>
      </c>
      <c r="E100" s="223"/>
      <c r="F100" s="223"/>
      <c r="G100" s="223"/>
      <c r="H100" s="223"/>
      <c r="I100" s="96"/>
      <c r="J100" s="223" t="s">
        <v>99</v>
      </c>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4">
        <f>'61 - Vedlejší náklady - z...'!J30</f>
        <v>0</v>
      </c>
      <c r="AH100" s="225"/>
      <c r="AI100" s="225"/>
      <c r="AJ100" s="225"/>
      <c r="AK100" s="225"/>
      <c r="AL100" s="225"/>
      <c r="AM100" s="225"/>
      <c r="AN100" s="224">
        <f t="shared" si="0"/>
        <v>0</v>
      </c>
      <c r="AO100" s="225"/>
      <c r="AP100" s="225"/>
      <c r="AQ100" s="97" t="s">
        <v>84</v>
      </c>
      <c r="AR100" s="94"/>
      <c r="AS100" s="104">
        <v>0</v>
      </c>
      <c r="AT100" s="105">
        <f t="shared" si="1"/>
        <v>0</v>
      </c>
      <c r="AU100" s="106">
        <f>'61 - Vedlejší náklady - z...'!P126</f>
        <v>0</v>
      </c>
      <c r="AV100" s="105">
        <f>'61 - Vedlejší náklady - z...'!J33</f>
        <v>0</v>
      </c>
      <c r="AW100" s="105">
        <f>'61 - Vedlejší náklady - z...'!J34</f>
        <v>0</v>
      </c>
      <c r="AX100" s="105">
        <f>'61 - Vedlejší náklady - z...'!J35</f>
        <v>0</v>
      </c>
      <c r="AY100" s="105">
        <f>'61 - Vedlejší náklady - z...'!J36</f>
        <v>0</v>
      </c>
      <c r="AZ100" s="105">
        <f>'61 - Vedlejší náklady - z...'!F33</f>
        <v>0</v>
      </c>
      <c r="BA100" s="105">
        <f>'61 - Vedlejší náklady - z...'!F34</f>
        <v>0</v>
      </c>
      <c r="BB100" s="105">
        <f>'61 - Vedlejší náklady - z...'!F35</f>
        <v>0</v>
      </c>
      <c r="BC100" s="105">
        <f>'61 - Vedlejší náklady - z...'!F36</f>
        <v>0</v>
      </c>
      <c r="BD100" s="107">
        <f>'61 - Vedlejší náklady - z...'!F37</f>
        <v>0</v>
      </c>
      <c r="BT100" s="103" t="s">
        <v>8</v>
      </c>
      <c r="BV100" s="103" t="s">
        <v>79</v>
      </c>
      <c r="BW100" s="103" t="s">
        <v>100</v>
      </c>
      <c r="BX100" s="103" t="s">
        <v>4</v>
      </c>
      <c r="CL100" s="103" t="s">
        <v>1</v>
      </c>
      <c r="CM100" s="103" t="s">
        <v>86</v>
      </c>
    </row>
    <row r="101" spans="1:91" s="51" customFormat="1" ht="30" customHeight="1">
      <c r="B101" s="50"/>
      <c r="AR101" s="50"/>
    </row>
    <row r="102" spans="1:91" s="51" customFormat="1" ht="6.95" customHeight="1">
      <c r="B102" s="63"/>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50"/>
    </row>
  </sheetData>
  <sheetProtection password="D62F"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AN97:AP97"/>
    <mergeCell ref="AN92:AP92"/>
    <mergeCell ref="AN95:AP95"/>
    <mergeCell ref="L85:AO85"/>
    <mergeCell ref="AM87:AN87"/>
    <mergeCell ref="AM89:AP89"/>
    <mergeCell ref="D100:H100"/>
    <mergeCell ref="J100:AF100"/>
    <mergeCell ref="AG94:AM94"/>
    <mergeCell ref="AN94:AP94"/>
    <mergeCell ref="AN98:AP98"/>
    <mergeCell ref="AG98:AM98"/>
    <mergeCell ref="D98:H98"/>
    <mergeCell ref="J98:AF98"/>
    <mergeCell ref="AN99:AP99"/>
    <mergeCell ref="AG99:AM99"/>
    <mergeCell ref="D99:H99"/>
    <mergeCell ref="J99:AF99"/>
    <mergeCell ref="J96:AF96"/>
    <mergeCell ref="D96:H96"/>
    <mergeCell ref="AG96:AM96"/>
    <mergeCell ref="AN96:AP96"/>
    <mergeCell ref="AS89:AT91"/>
    <mergeCell ref="AM90:AP90"/>
    <mergeCell ref="D97:H97"/>
    <mergeCell ref="J97:AF97"/>
    <mergeCell ref="AG97:AM97"/>
    <mergeCell ref="C92:G92"/>
    <mergeCell ref="AG92:AM92"/>
    <mergeCell ref="I92:AF92"/>
    <mergeCell ref="D95:H95"/>
    <mergeCell ref="AG95:AM95"/>
    <mergeCell ref="J95:AF95"/>
  </mergeCells>
  <hyperlinks>
    <hyperlink ref="A95" location="'11 - SO 01 Pavilon nosoro...'!C2" display="/"/>
    <hyperlink ref="A96" location="'2 - SO 01 - Silnoproud a ...'!C2" display="/"/>
    <hyperlink ref="A97" location="'31 - SO 01 - Zdravotní te...'!C2" display="/"/>
    <hyperlink ref="A98" location="'4 - SO 01 - Vzduchotechni...'!C2" display="/"/>
    <hyperlink ref="A99" location="'5 - SO 01 - MaR - zhodnocení'!C2" display="/"/>
    <hyperlink ref="A100" location="'61 - Vedlejší náklady - z...'!C2" display="/"/>
  </hyperlink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01"/>
  <sheetViews>
    <sheetView showGridLines="0" workbookViewId="0">
      <selection activeCell="G21" sqref="G21"/>
    </sheetView>
  </sheetViews>
  <sheetFormatPr defaultRowHeight="11.25"/>
  <cols>
    <col min="1" max="1" width="8.33203125" style="37" customWidth="1"/>
    <col min="2" max="2" width="1.1640625" style="37" customWidth="1"/>
    <col min="3" max="3" width="4.1640625" style="37" customWidth="1"/>
    <col min="4" max="4" width="4.33203125" style="37" customWidth="1"/>
    <col min="5" max="5" width="17.1640625" style="37" customWidth="1"/>
    <col min="6" max="6" width="50.83203125" style="37" customWidth="1"/>
    <col min="7" max="7" width="7.5" style="37" customWidth="1"/>
    <col min="8" max="8" width="14" style="37" customWidth="1"/>
    <col min="9" max="9" width="15.83203125" style="37" customWidth="1"/>
    <col min="10" max="11" width="22.33203125" style="37" customWidth="1"/>
    <col min="12" max="12" width="9.33203125" style="37" customWidth="1"/>
    <col min="13" max="13" width="10.83203125" style="37" hidden="1" customWidth="1"/>
    <col min="14" max="14" width="9.33203125" style="37" hidden="1"/>
    <col min="15" max="20" width="14.1640625" style="37" hidden="1" customWidth="1"/>
    <col min="21" max="21" width="16.33203125" style="37" hidden="1" customWidth="1"/>
    <col min="22" max="22" width="12.33203125" style="37" customWidth="1"/>
    <col min="23" max="23" width="16.33203125" style="37" customWidth="1"/>
    <col min="24" max="24" width="12.33203125" style="37" customWidth="1"/>
    <col min="25" max="25" width="15" style="37" customWidth="1"/>
    <col min="26" max="26" width="11" style="37" customWidth="1"/>
    <col min="27" max="27" width="15" style="37" customWidth="1"/>
    <col min="28" max="28" width="16.33203125" style="37" customWidth="1"/>
    <col min="29" max="29" width="11" style="37" customWidth="1"/>
    <col min="30" max="30" width="15" style="37" customWidth="1"/>
    <col min="31" max="31" width="16.33203125" style="37" customWidth="1"/>
    <col min="32" max="43" width="9.33203125" style="37"/>
    <col min="44" max="65" width="9.33203125" style="37" hidden="1"/>
    <col min="66" max="16384" width="9.33203125" style="37"/>
  </cols>
  <sheetData>
    <row r="2" spans="2:56" ht="36.950000000000003" customHeight="1">
      <c r="L2" s="242" t="s">
        <v>5</v>
      </c>
      <c r="M2" s="243"/>
      <c r="N2" s="243"/>
      <c r="O2" s="243"/>
      <c r="P2" s="243"/>
      <c r="Q2" s="243"/>
      <c r="R2" s="243"/>
      <c r="S2" s="243"/>
      <c r="T2" s="243"/>
      <c r="U2" s="243"/>
      <c r="V2" s="243"/>
      <c r="AT2" s="38" t="s">
        <v>85</v>
      </c>
      <c r="AZ2" s="108" t="s">
        <v>101</v>
      </c>
      <c r="BA2" s="108" t="s">
        <v>102</v>
      </c>
      <c r="BB2" s="108" t="s">
        <v>1</v>
      </c>
      <c r="BC2" s="108" t="s">
        <v>103</v>
      </c>
      <c r="BD2" s="108" t="s">
        <v>86</v>
      </c>
    </row>
    <row r="3" spans="2:56" ht="6.95" customHeight="1">
      <c r="B3" s="39"/>
      <c r="C3" s="40"/>
      <c r="D3" s="40"/>
      <c r="E3" s="40"/>
      <c r="F3" s="40"/>
      <c r="G3" s="40"/>
      <c r="H3" s="40"/>
      <c r="I3" s="40"/>
      <c r="J3" s="40"/>
      <c r="K3" s="40"/>
      <c r="L3" s="41"/>
      <c r="AT3" s="38" t="s">
        <v>86</v>
      </c>
      <c r="AZ3" s="108" t="s">
        <v>104</v>
      </c>
      <c r="BA3" s="108" t="s">
        <v>105</v>
      </c>
      <c r="BB3" s="108" t="s">
        <v>1</v>
      </c>
      <c r="BC3" s="108" t="s">
        <v>106</v>
      </c>
      <c r="BD3" s="108" t="s">
        <v>86</v>
      </c>
    </row>
    <row r="4" spans="2:56" ht="24.95" customHeight="1">
      <c r="B4" s="41"/>
      <c r="D4" s="42" t="s">
        <v>107</v>
      </c>
      <c r="L4" s="41"/>
      <c r="M4" s="109" t="s">
        <v>11</v>
      </c>
      <c r="AT4" s="38" t="s">
        <v>3</v>
      </c>
      <c r="AZ4" s="108" t="s">
        <v>108</v>
      </c>
      <c r="BA4" s="108" t="s">
        <v>109</v>
      </c>
      <c r="BB4" s="108" t="s">
        <v>1</v>
      </c>
      <c r="BC4" s="108" t="s">
        <v>110</v>
      </c>
      <c r="BD4" s="108" t="s">
        <v>86</v>
      </c>
    </row>
    <row r="5" spans="2:56" ht="6.95" customHeight="1">
      <c r="B5" s="41"/>
      <c r="L5" s="41"/>
      <c r="AZ5" s="108" t="s">
        <v>111</v>
      </c>
      <c r="BA5" s="108" t="s">
        <v>112</v>
      </c>
      <c r="BB5" s="108" t="s">
        <v>1</v>
      </c>
      <c r="BC5" s="108" t="s">
        <v>113</v>
      </c>
      <c r="BD5" s="108" t="s">
        <v>86</v>
      </c>
    </row>
    <row r="6" spans="2:56" ht="12" customHeight="1">
      <c r="B6" s="41"/>
      <c r="D6" s="47" t="s">
        <v>17</v>
      </c>
      <c r="L6" s="41"/>
      <c r="AZ6" s="108" t="s">
        <v>114</v>
      </c>
      <c r="BA6" s="108" t="s">
        <v>115</v>
      </c>
      <c r="BB6" s="108" t="s">
        <v>1</v>
      </c>
      <c r="BC6" s="108" t="s">
        <v>116</v>
      </c>
      <c r="BD6" s="108" t="s">
        <v>86</v>
      </c>
    </row>
    <row r="7" spans="2:56" ht="16.5" customHeight="1">
      <c r="B7" s="41"/>
      <c r="E7" s="257" t="str">
        <f>'Rekapitulace stavby'!K6</f>
        <v xml:space="preserve">Generální oprava a úprava pavilonu nosorožců - ZHODNOCENÍ                              
</v>
      </c>
      <c r="F7" s="258"/>
      <c r="G7" s="258"/>
      <c r="H7" s="258"/>
      <c r="L7" s="41"/>
      <c r="AZ7" s="108" t="s">
        <v>117</v>
      </c>
      <c r="BA7" s="108" t="s">
        <v>118</v>
      </c>
      <c r="BB7" s="108" t="s">
        <v>1</v>
      </c>
      <c r="BC7" s="108" t="s">
        <v>119</v>
      </c>
      <c r="BD7" s="108" t="s">
        <v>86</v>
      </c>
    </row>
    <row r="8" spans="2:56" s="51" customFormat="1" ht="12" customHeight="1">
      <c r="B8" s="50"/>
      <c r="D8" s="47" t="s">
        <v>120</v>
      </c>
      <c r="L8" s="50"/>
      <c r="AZ8" s="108" t="s">
        <v>121</v>
      </c>
      <c r="BA8" s="108" t="s">
        <v>122</v>
      </c>
      <c r="BB8" s="108" t="s">
        <v>1</v>
      </c>
      <c r="BC8" s="108" t="s">
        <v>123</v>
      </c>
      <c r="BD8" s="108" t="s">
        <v>86</v>
      </c>
    </row>
    <row r="9" spans="2:56" s="51" customFormat="1" ht="16.5" customHeight="1">
      <c r="B9" s="50"/>
      <c r="E9" s="236" t="s">
        <v>124</v>
      </c>
      <c r="F9" s="256"/>
      <c r="G9" s="256"/>
      <c r="H9" s="256"/>
      <c r="L9" s="50"/>
      <c r="AZ9" s="108" t="s">
        <v>125</v>
      </c>
      <c r="BA9" s="108" t="s">
        <v>126</v>
      </c>
      <c r="BB9" s="108" t="s">
        <v>1</v>
      </c>
      <c r="BC9" s="108" t="s">
        <v>127</v>
      </c>
      <c r="BD9" s="108" t="s">
        <v>86</v>
      </c>
    </row>
    <row r="10" spans="2:56" s="51" customFormat="1">
      <c r="B10" s="50"/>
      <c r="L10" s="50"/>
      <c r="AZ10" s="108" t="s">
        <v>128</v>
      </c>
      <c r="BA10" s="108" t="s">
        <v>129</v>
      </c>
      <c r="BB10" s="108" t="s">
        <v>1</v>
      </c>
      <c r="BC10" s="108" t="s">
        <v>130</v>
      </c>
      <c r="BD10" s="108" t="s">
        <v>86</v>
      </c>
    </row>
    <row r="11" spans="2:56" s="51" customFormat="1" ht="12" customHeight="1">
      <c r="B11" s="50"/>
      <c r="D11" s="47" t="s">
        <v>19</v>
      </c>
      <c r="F11" s="48" t="s">
        <v>1</v>
      </c>
      <c r="I11" s="47" t="s">
        <v>20</v>
      </c>
      <c r="J11" s="48" t="s">
        <v>1</v>
      </c>
      <c r="L11" s="50"/>
      <c r="AZ11" s="108" t="s">
        <v>131</v>
      </c>
      <c r="BA11" s="108" t="s">
        <v>132</v>
      </c>
      <c r="BB11" s="108" t="s">
        <v>1</v>
      </c>
      <c r="BC11" s="108" t="s">
        <v>133</v>
      </c>
      <c r="BD11" s="108" t="s">
        <v>86</v>
      </c>
    </row>
    <row r="12" spans="2:56" s="51" customFormat="1" ht="12" customHeight="1">
      <c r="B12" s="50"/>
      <c r="D12" s="47" t="s">
        <v>21</v>
      </c>
      <c r="F12" s="48" t="s">
        <v>22</v>
      </c>
      <c r="I12" s="47" t="s">
        <v>23</v>
      </c>
      <c r="J12" s="110" t="str">
        <f>'Rekapitulace stavby'!AN8</f>
        <v>3. 1. 2023</v>
      </c>
      <c r="L12" s="50"/>
      <c r="AZ12" s="108" t="s">
        <v>134</v>
      </c>
      <c r="BA12" s="108" t="s">
        <v>135</v>
      </c>
      <c r="BB12" s="108" t="s">
        <v>1</v>
      </c>
      <c r="BC12" s="108" t="s">
        <v>136</v>
      </c>
      <c r="BD12" s="108" t="s">
        <v>86</v>
      </c>
    </row>
    <row r="13" spans="2:56" s="51" customFormat="1" ht="10.9" customHeight="1">
      <c r="B13" s="50"/>
      <c r="L13" s="50"/>
      <c r="AZ13" s="108" t="s">
        <v>137</v>
      </c>
      <c r="BA13" s="108" t="s">
        <v>138</v>
      </c>
      <c r="BB13" s="108" t="s">
        <v>1</v>
      </c>
      <c r="BC13" s="108" t="s">
        <v>139</v>
      </c>
      <c r="BD13" s="108" t="s">
        <v>86</v>
      </c>
    </row>
    <row r="14" spans="2:56" s="51" customFormat="1" ht="12" customHeight="1">
      <c r="B14" s="50"/>
      <c r="D14" s="47" t="s">
        <v>25</v>
      </c>
      <c r="I14" s="47" t="s">
        <v>26</v>
      </c>
      <c r="J14" s="48" t="s">
        <v>1</v>
      </c>
      <c r="L14" s="50"/>
      <c r="AZ14" s="108" t="s">
        <v>140</v>
      </c>
      <c r="BA14" s="108" t="s">
        <v>141</v>
      </c>
      <c r="BB14" s="108" t="s">
        <v>1</v>
      </c>
      <c r="BC14" s="108" t="s">
        <v>142</v>
      </c>
      <c r="BD14" s="108" t="s">
        <v>86</v>
      </c>
    </row>
    <row r="15" spans="2:56" s="51" customFormat="1" ht="18" customHeight="1">
      <c r="B15" s="50"/>
      <c r="E15" s="48" t="s">
        <v>27</v>
      </c>
      <c r="I15" s="47" t="s">
        <v>28</v>
      </c>
      <c r="J15" s="48" t="s">
        <v>1</v>
      </c>
      <c r="L15" s="50"/>
      <c r="AZ15" s="108" t="s">
        <v>143</v>
      </c>
      <c r="BA15" s="108" t="s">
        <v>144</v>
      </c>
      <c r="BB15" s="108" t="s">
        <v>1</v>
      </c>
      <c r="BC15" s="108" t="s">
        <v>145</v>
      </c>
      <c r="BD15" s="108" t="s">
        <v>86</v>
      </c>
    </row>
    <row r="16" spans="2:56" s="51" customFormat="1" ht="6.95" customHeight="1">
      <c r="B16" s="50"/>
      <c r="L16" s="50"/>
      <c r="AZ16" s="108" t="s">
        <v>146</v>
      </c>
      <c r="BA16" s="108" t="s">
        <v>147</v>
      </c>
      <c r="BB16" s="108" t="s">
        <v>1</v>
      </c>
      <c r="BC16" s="108" t="s">
        <v>148</v>
      </c>
      <c r="BD16" s="108" t="s">
        <v>86</v>
      </c>
    </row>
    <row r="17" spans="2:56" s="51" customFormat="1" ht="12" customHeight="1">
      <c r="B17" s="50"/>
      <c r="D17" s="47" t="s">
        <v>29</v>
      </c>
      <c r="I17" s="47" t="s">
        <v>26</v>
      </c>
      <c r="J17" s="11" t="str">
        <f>'Rekapitulace stavby'!AN13</f>
        <v>Vyplň údaj</v>
      </c>
      <c r="L17" s="50"/>
      <c r="AZ17" s="108" t="s">
        <v>149</v>
      </c>
      <c r="BA17" s="108" t="s">
        <v>150</v>
      </c>
      <c r="BB17" s="108" t="s">
        <v>1</v>
      </c>
      <c r="BC17" s="108" t="s">
        <v>151</v>
      </c>
      <c r="BD17" s="108" t="s">
        <v>86</v>
      </c>
    </row>
    <row r="18" spans="2:56" s="51" customFormat="1" ht="18" customHeight="1">
      <c r="B18" s="50"/>
      <c r="E18" s="253" t="str">
        <f>'Rekapitulace stavby'!E14</f>
        <v>Vyplň údaj</v>
      </c>
      <c r="F18" s="259"/>
      <c r="G18" s="259"/>
      <c r="H18" s="259"/>
      <c r="I18" s="47" t="s">
        <v>28</v>
      </c>
      <c r="J18" s="11" t="str">
        <f>'Rekapitulace stavby'!AN14</f>
        <v>Vyplň údaj</v>
      </c>
      <c r="L18" s="50"/>
      <c r="AZ18" s="108" t="s">
        <v>152</v>
      </c>
      <c r="BA18" s="108" t="s">
        <v>153</v>
      </c>
      <c r="BB18" s="108" t="s">
        <v>1</v>
      </c>
      <c r="BC18" s="108" t="s">
        <v>154</v>
      </c>
      <c r="BD18" s="108" t="s">
        <v>86</v>
      </c>
    </row>
    <row r="19" spans="2:56" s="51" customFormat="1" ht="6.95" customHeight="1">
      <c r="B19" s="50"/>
      <c r="L19" s="50"/>
      <c r="AZ19" s="108" t="s">
        <v>155</v>
      </c>
      <c r="BA19" s="108" t="s">
        <v>156</v>
      </c>
      <c r="BB19" s="108" t="s">
        <v>1</v>
      </c>
      <c r="BC19" s="108" t="s">
        <v>157</v>
      </c>
      <c r="BD19" s="108" t="s">
        <v>86</v>
      </c>
    </row>
    <row r="20" spans="2:56" s="51" customFormat="1" ht="12" customHeight="1">
      <c r="B20" s="50"/>
      <c r="D20" s="47" t="s">
        <v>31</v>
      </c>
      <c r="I20" s="47" t="s">
        <v>26</v>
      </c>
      <c r="J20" s="48" t="s">
        <v>1</v>
      </c>
      <c r="L20" s="50"/>
      <c r="AZ20" s="108" t="s">
        <v>158</v>
      </c>
      <c r="BA20" s="108" t="s">
        <v>159</v>
      </c>
      <c r="BB20" s="108" t="s">
        <v>1</v>
      </c>
      <c r="BC20" s="108" t="s">
        <v>160</v>
      </c>
      <c r="BD20" s="108" t="s">
        <v>86</v>
      </c>
    </row>
    <row r="21" spans="2:56" s="51" customFormat="1" ht="18" customHeight="1">
      <c r="B21" s="50"/>
      <c r="E21" s="48" t="s">
        <v>32</v>
      </c>
      <c r="I21" s="47" t="s">
        <v>28</v>
      </c>
      <c r="J21" s="48" t="s">
        <v>1</v>
      </c>
      <c r="L21" s="50"/>
      <c r="AZ21" s="108" t="s">
        <v>161</v>
      </c>
      <c r="BA21" s="108" t="s">
        <v>162</v>
      </c>
      <c r="BB21" s="108" t="s">
        <v>1</v>
      </c>
      <c r="BC21" s="108" t="s">
        <v>163</v>
      </c>
      <c r="BD21" s="108" t="s">
        <v>86</v>
      </c>
    </row>
    <row r="22" spans="2:56" s="51" customFormat="1" ht="6.95" customHeight="1">
      <c r="B22" s="50"/>
      <c r="L22" s="50"/>
      <c r="AZ22" s="108" t="s">
        <v>164</v>
      </c>
      <c r="BA22" s="108" t="s">
        <v>165</v>
      </c>
      <c r="BB22" s="108" t="s">
        <v>1</v>
      </c>
      <c r="BC22" s="108" t="s">
        <v>166</v>
      </c>
      <c r="BD22" s="108" t="s">
        <v>86</v>
      </c>
    </row>
    <row r="23" spans="2:56" s="51" customFormat="1" ht="12" customHeight="1">
      <c r="B23" s="50"/>
      <c r="D23" s="47" t="s">
        <v>34</v>
      </c>
      <c r="I23" s="47" t="s">
        <v>26</v>
      </c>
      <c r="J23" s="48" t="s">
        <v>1</v>
      </c>
      <c r="L23" s="50"/>
      <c r="AZ23" s="108" t="s">
        <v>167</v>
      </c>
      <c r="BA23" s="108" t="s">
        <v>168</v>
      </c>
      <c r="BB23" s="108" t="s">
        <v>1</v>
      </c>
      <c r="BC23" s="108" t="s">
        <v>169</v>
      </c>
      <c r="BD23" s="108" t="s">
        <v>86</v>
      </c>
    </row>
    <row r="24" spans="2:56" s="51" customFormat="1" ht="18" customHeight="1">
      <c r="B24" s="50"/>
      <c r="E24" s="48" t="s">
        <v>35</v>
      </c>
      <c r="I24" s="47" t="s">
        <v>28</v>
      </c>
      <c r="J24" s="48" t="s">
        <v>1</v>
      </c>
      <c r="L24" s="50"/>
      <c r="AZ24" s="108" t="s">
        <v>170</v>
      </c>
      <c r="BA24" s="108" t="s">
        <v>171</v>
      </c>
      <c r="BB24" s="108" t="s">
        <v>1</v>
      </c>
      <c r="BC24" s="108" t="s">
        <v>172</v>
      </c>
      <c r="BD24" s="108" t="s">
        <v>86</v>
      </c>
    </row>
    <row r="25" spans="2:56" s="51" customFormat="1" ht="6.95" customHeight="1">
      <c r="B25" s="50"/>
      <c r="L25" s="50"/>
      <c r="AZ25" s="108" t="s">
        <v>173</v>
      </c>
      <c r="BA25" s="108" t="s">
        <v>174</v>
      </c>
      <c r="BB25" s="108" t="s">
        <v>1</v>
      </c>
      <c r="BC25" s="108" t="s">
        <v>175</v>
      </c>
      <c r="BD25" s="108" t="s">
        <v>86</v>
      </c>
    </row>
    <row r="26" spans="2:56" s="51" customFormat="1" ht="12" customHeight="1">
      <c r="B26" s="50"/>
      <c r="D26" s="47" t="s">
        <v>36</v>
      </c>
      <c r="L26" s="50"/>
      <c r="AZ26" s="108" t="s">
        <v>176</v>
      </c>
      <c r="BA26" s="108" t="s">
        <v>177</v>
      </c>
      <c r="BB26" s="108" t="s">
        <v>1</v>
      </c>
      <c r="BC26" s="108" t="s">
        <v>178</v>
      </c>
      <c r="BD26" s="108" t="s">
        <v>86</v>
      </c>
    </row>
    <row r="27" spans="2:56" s="112" customFormat="1" ht="16.5" customHeight="1">
      <c r="B27" s="111"/>
      <c r="E27" s="255" t="s">
        <v>1</v>
      </c>
      <c r="F27" s="255"/>
      <c r="G27" s="255"/>
      <c r="H27" s="255"/>
      <c r="L27" s="111"/>
      <c r="AZ27" s="113" t="s">
        <v>179</v>
      </c>
      <c r="BA27" s="113" t="s">
        <v>180</v>
      </c>
      <c r="BB27" s="113" t="s">
        <v>1</v>
      </c>
      <c r="BC27" s="113" t="s">
        <v>181</v>
      </c>
      <c r="BD27" s="113" t="s">
        <v>86</v>
      </c>
    </row>
    <row r="28" spans="2:56" s="51" customFormat="1" ht="6.95" customHeight="1">
      <c r="B28" s="50"/>
      <c r="L28" s="50"/>
      <c r="AZ28" s="108" t="s">
        <v>182</v>
      </c>
      <c r="BA28" s="108" t="s">
        <v>183</v>
      </c>
      <c r="BB28" s="108" t="s">
        <v>1</v>
      </c>
      <c r="BC28" s="108" t="s">
        <v>184</v>
      </c>
      <c r="BD28" s="108" t="s">
        <v>86</v>
      </c>
    </row>
    <row r="29" spans="2:56" s="51" customFormat="1" ht="6.95" customHeight="1">
      <c r="B29" s="50"/>
      <c r="D29" s="73"/>
      <c r="E29" s="73"/>
      <c r="F29" s="73"/>
      <c r="G29" s="73"/>
      <c r="H29" s="73"/>
      <c r="I29" s="73"/>
      <c r="J29" s="73"/>
      <c r="K29" s="73"/>
      <c r="L29" s="50"/>
      <c r="AZ29" s="108" t="s">
        <v>185</v>
      </c>
      <c r="BA29" s="108" t="s">
        <v>186</v>
      </c>
      <c r="BB29" s="108" t="s">
        <v>1</v>
      </c>
      <c r="BC29" s="108" t="s">
        <v>187</v>
      </c>
      <c r="BD29" s="108" t="s">
        <v>86</v>
      </c>
    </row>
    <row r="30" spans="2:56" s="51" customFormat="1" ht="25.35" customHeight="1">
      <c r="B30" s="50"/>
      <c r="D30" s="114" t="s">
        <v>37</v>
      </c>
      <c r="J30" s="115">
        <f>ROUND(J141, 0)</f>
        <v>0</v>
      </c>
      <c r="L30" s="50"/>
      <c r="AZ30" s="108" t="s">
        <v>188</v>
      </c>
      <c r="BA30" s="108" t="s">
        <v>189</v>
      </c>
      <c r="BB30" s="108" t="s">
        <v>1</v>
      </c>
      <c r="BC30" s="108" t="s">
        <v>190</v>
      </c>
      <c r="BD30" s="108" t="s">
        <v>86</v>
      </c>
    </row>
    <row r="31" spans="2:56" s="51" customFormat="1" ht="6.95" customHeight="1">
      <c r="B31" s="50"/>
      <c r="D31" s="73"/>
      <c r="E31" s="73"/>
      <c r="F31" s="73"/>
      <c r="G31" s="73"/>
      <c r="H31" s="73"/>
      <c r="I31" s="73"/>
      <c r="J31" s="73"/>
      <c r="K31" s="73"/>
      <c r="L31" s="50"/>
      <c r="AZ31" s="108" t="s">
        <v>191</v>
      </c>
      <c r="BA31" s="108" t="s">
        <v>192</v>
      </c>
      <c r="BB31" s="108" t="s">
        <v>1</v>
      </c>
      <c r="BC31" s="108" t="s">
        <v>193</v>
      </c>
      <c r="BD31" s="108" t="s">
        <v>86</v>
      </c>
    </row>
    <row r="32" spans="2:56" s="51" customFormat="1" ht="14.45" customHeight="1">
      <c r="B32" s="50"/>
      <c r="F32" s="116" t="s">
        <v>39</v>
      </c>
      <c r="I32" s="116" t="s">
        <v>38</v>
      </c>
      <c r="J32" s="116" t="s">
        <v>40</v>
      </c>
      <c r="L32" s="50"/>
      <c r="AZ32" s="108" t="s">
        <v>194</v>
      </c>
      <c r="BA32" s="108" t="s">
        <v>195</v>
      </c>
      <c r="BB32" s="108" t="s">
        <v>1</v>
      </c>
      <c r="BC32" s="108" t="s">
        <v>196</v>
      </c>
      <c r="BD32" s="108" t="s">
        <v>86</v>
      </c>
    </row>
    <row r="33" spans="2:56" s="51" customFormat="1" ht="14.45" customHeight="1">
      <c r="B33" s="50"/>
      <c r="D33" s="117" t="s">
        <v>41</v>
      </c>
      <c r="E33" s="47" t="s">
        <v>42</v>
      </c>
      <c r="F33" s="118">
        <f>ROUND((SUM(BE141:BE1200)),  0)</f>
        <v>0</v>
      </c>
      <c r="I33" s="119">
        <v>0.21</v>
      </c>
      <c r="J33" s="118">
        <f>ROUND(((SUM(BE141:BE1200))*I33),  0)</f>
        <v>0</v>
      </c>
      <c r="L33" s="50"/>
      <c r="AZ33" s="108" t="s">
        <v>197</v>
      </c>
      <c r="BA33" s="108" t="s">
        <v>198</v>
      </c>
      <c r="BB33" s="108" t="s">
        <v>1</v>
      </c>
      <c r="BC33" s="108" t="s">
        <v>199</v>
      </c>
      <c r="BD33" s="108" t="s">
        <v>86</v>
      </c>
    </row>
    <row r="34" spans="2:56" s="51" customFormat="1" ht="14.45" customHeight="1">
      <c r="B34" s="50"/>
      <c r="E34" s="47" t="s">
        <v>43</v>
      </c>
      <c r="F34" s="118">
        <f>ROUND((SUM(BF141:BF1200)),  0)</f>
        <v>0</v>
      </c>
      <c r="I34" s="119">
        <v>0.15</v>
      </c>
      <c r="J34" s="118">
        <f>ROUND(((SUM(BF141:BF1200))*I34),  0)</f>
        <v>0</v>
      </c>
      <c r="L34" s="50"/>
    </row>
    <row r="35" spans="2:56" s="51" customFormat="1" ht="14.45" hidden="1" customHeight="1">
      <c r="B35" s="50"/>
      <c r="E35" s="47" t="s">
        <v>44</v>
      </c>
      <c r="F35" s="118">
        <f>ROUND((SUM(BG141:BG1200)),  0)</f>
        <v>0</v>
      </c>
      <c r="I35" s="119">
        <v>0.21</v>
      </c>
      <c r="J35" s="118">
        <f>0</f>
        <v>0</v>
      </c>
      <c r="L35" s="50"/>
    </row>
    <row r="36" spans="2:56" s="51" customFormat="1" ht="14.45" hidden="1" customHeight="1">
      <c r="B36" s="50"/>
      <c r="E36" s="47" t="s">
        <v>45</v>
      </c>
      <c r="F36" s="118">
        <f>ROUND((SUM(BH141:BH1200)),  0)</f>
        <v>0</v>
      </c>
      <c r="I36" s="119">
        <v>0.15</v>
      </c>
      <c r="J36" s="118">
        <f>0</f>
        <v>0</v>
      </c>
      <c r="L36" s="50"/>
    </row>
    <row r="37" spans="2:56" s="51" customFormat="1" ht="14.45" hidden="1" customHeight="1">
      <c r="B37" s="50"/>
      <c r="E37" s="47" t="s">
        <v>46</v>
      </c>
      <c r="F37" s="118">
        <f>ROUND((SUM(BI141:BI1200)),  0)</f>
        <v>0</v>
      </c>
      <c r="I37" s="119">
        <v>0</v>
      </c>
      <c r="J37" s="118">
        <f>0</f>
        <v>0</v>
      </c>
      <c r="L37" s="50"/>
    </row>
    <row r="38" spans="2:56" s="51" customFormat="1" ht="6.95" customHeight="1">
      <c r="B38" s="50"/>
      <c r="L38" s="50"/>
    </row>
    <row r="39" spans="2:56" s="51" customFormat="1" ht="25.35" customHeight="1">
      <c r="B39" s="50"/>
      <c r="C39" s="120"/>
      <c r="D39" s="121" t="s">
        <v>47</v>
      </c>
      <c r="E39" s="76"/>
      <c r="F39" s="76"/>
      <c r="G39" s="122" t="s">
        <v>48</v>
      </c>
      <c r="H39" s="123" t="s">
        <v>49</v>
      </c>
      <c r="I39" s="76"/>
      <c r="J39" s="124">
        <f>SUM(J30:J37)</f>
        <v>0</v>
      </c>
      <c r="K39" s="125"/>
      <c r="L39" s="50"/>
    </row>
    <row r="40" spans="2:56" s="51" customFormat="1" ht="14.45" customHeight="1">
      <c r="B40" s="50"/>
      <c r="L40" s="50"/>
    </row>
    <row r="41" spans="2:56" ht="14.45" customHeight="1">
      <c r="B41" s="41"/>
      <c r="L41" s="41"/>
    </row>
    <row r="42" spans="2:56" ht="14.45" customHeight="1">
      <c r="B42" s="41"/>
      <c r="L42" s="41"/>
    </row>
    <row r="43" spans="2:56" ht="14.45" customHeight="1">
      <c r="B43" s="41"/>
      <c r="L43" s="41"/>
    </row>
    <row r="44" spans="2:56" ht="14.45" customHeight="1">
      <c r="B44" s="41"/>
      <c r="L44" s="41"/>
    </row>
    <row r="45" spans="2:56" ht="14.45" customHeight="1">
      <c r="B45" s="41"/>
      <c r="L45" s="41"/>
    </row>
    <row r="46" spans="2:56" ht="14.45" customHeight="1">
      <c r="B46" s="41"/>
      <c r="L46" s="41"/>
    </row>
    <row r="47" spans="2:56" ht="14.45" customHeight="1">
      <c r="B47" s="41"/>
      <c r="L47" s="41"/>
    </row>
    <row r="48" spans="2:56" ht="14.45" customHeight="1">
      <c r="B48" s="41"/>
      <c r="L48" s="41"/>
    </row>
    <row r="49" spans="2:12" ht="14.45" customHeight="1">
      <c r="B49" s="41"/>
      <c r="L49" s="41"/>
    </row>
    <row r="50" spans="2:12" s="51" customFormat="1" ht="14.45" customHeight="1">
      <c r="B50" s="50"/>
      <c r="D50" s="60" t="s">
        <v>50</v>
      </c>
      <c r="E50" s="61"/>
      <c r="F50" s="61"/>
      <c r="G50" s="60" t="s">
        <v>51</v>
      </c>
      <c r="H50" s="61"/>
      <c r="I50" s="61"/>
      <c r="J50" s="61"/>
      <c r="K50" s="61"/>
      <c r="L50" s="50"/>
    </row>
    <row r="51" spans="2:12">
      <c r="B51" s="41"/>
      <c r="L51" s="41"/>
    </row>
    <row r="52" spans="2:12">
      <c r="B52" s="41"/>
      <c r="L52" s="41"/>
    </row>
    <row r="53" spans="2:12">
      <c r="B53" s="41"/>
      <c r="L53" s="41"/>
    </row>
    <row r="54" spans="2:12">
      <c r="B54" s="41"/>
      <c r="L54" s="41"/>
    </row>
    <row r="55" spans="2:12">
      <c r="B55" s="41"/>
      <c r="L55" s="41"/>
    </row>
    <row r="56" spans="2:12">
      <c r="B56" s="41"/>
      <c r="L56" s="41"/>
    </row>
    <row r="57" spans="2:12">
      <c r="B57" s="41"/>
      <c r="L57" s="41"/>
    </row>
    <row r="58" spans="2:12">
      <c r="B58" s="41"/>
      <c r="L58" s="41"/>
    </row>
    <row r="59" spans="2:12">
      <c r="B59" s="41"/>
      <c r="L59" s="41"/>
    </row>
    <row r="60" spans="2:12">
      <c r="B60" s="41"/>
      <c r="L60" s="41"/>
    </row>
    <row r="61" spans="2:12" s="51" customFormat="1" ht="12.75">
      <c r="B61" s="50"/>
      <c r="D61" s="62" t="s">
        <v>52</v>
      </c>
      <c r="E61" s="53"/>
      <c r="F61" s="126" t="s">
        <v>53</v>
      </c>
      <c r="G61" s="62" t="s">
        <v>52</v>
      </c>
      <c r="H61" s="53"/>
      <c r="I61" s="53"/>
      <c r="J61" s="127" t="s">
        <v>53</v>
      </c>
      <c r="K61" s="53"/>
      <c r="L61" s="50"/>
    </row>
    <row r="62" spans="2:12">
      <c r="B62" s="41"/>
      <c r="L62" s="41"/>
    </row>
    <row r="63" spans="2:12">
      <c r="B63" s="41"/>
      <c r="L63" s="41"/>
    </row>
    <row r="64" spans="2:12">
      <c r="B64" s="41"/>
      <c r="L64" s="41"/>
    </row>
    <row r="65" spans="2:12" s="51" customFormat="1" ht="12.75">
      <c r="B65" s="50"/>
      <c r="D65" s="60" t="s">
        <v>54</v>
      </c>
      <c r="E65" s="61"/>
      <c r="F65" s="61"/>
      <c r="G65" s="60" t="s">
        <v>55</v>
      </c>
      <c r="H65" s="61"/>
      <c r="I65" s="61"/>
      <c r="J65" s="61"/>
      <c r="K65" s="61"/>
      <c r="L65" s="50"/>
    </row>
    <row r="66" spans="2:12">
      <c r="B66" s="41"/>
      <c r="L66" s="41"/>
    </row>
    <row r="67" spans="2:12">
      <c r="B67" s="41"/>
      <c r="L67" s="41"/>
    </row>
    <row r="68" spans="2:12">
      <c r="B68" s="41"/>
      <c r="L68" s="41"/>
    </row>
    <row r="69" spans="2:12">
      <c r="B69" s="41"/>
      <c r="L69" s="41"/>
    </row>
    <row r="70" spans="2:12">
      <c r="B70" s="41"/>
      <c r="L70" s="41"/>
    </row>
    <row r="71" spans="2:12">
      <c r="B71" s="41"/>
      <c r="L71" s="41"/>
    </row>
    <row r="72" spans="2:12">
      <c r="B72" s="41"/>
      <c r="L72" s="41"/>
    </row>
    <row r="73" spans="2:12">
      <c r="B73" s="41"/>
      <c r="L73" s="41"/>
    </row>
    <row r="74" spans="2:12">
      <c r="B74" s="41"/>
      <c r="L74" s="41"/>
    </row>
    <row r="75" spans="2:12">
      <c r="B75" s="41"/>
      <c r="L75" s="41"/>
    </row>
    <row r="76" spans="2:12" s="51" customFormat="1" ht="12.75">
      <c r="B76" s="50"/>
      <c r="D76" s="62" t="s">
        <v>52</v>
      </c>
      <c r="E76" s="53"/>
      <c r="F76" s="126" t="s">
        <v>53</v>
      </c>
      <c r="G76" s="62" t="s">
        <v>52</v>
      </c>
      <c r="H76" s="53"/>
      <c r="I76" s="53"/>
      <c r="J76" s="127" t="s">
        <v>53</v>
      </c>
      <c r="K76" s="53"/>
      <c r="L76" s="50"/>
    </row>
    <row r="77" spans="2:12" s="51" customFormat="1" ht="14.45" customHeight="1">
      <c r="B77" s="63"/>
      <c r="C77" s="64"/>
      <c r="D77" s="64"/>
      <c r="E77" s="64"/>
      <c r="F77" s="64"/>
      <c r="G77" s="64"/>
      <c r="H77" s="64"/>
      <c r="I77" s="64"/>
      <c r="J77" s="64"/>
      <c r="K77" s="64"/>
      <c r="L77" s="50"/>
    </row>
    <row r="81" spans="2:47" s="51" customFormat="1" ht="6.95" customHeight="1">
      <c r="B81" s="65"/>
      <c r="C81" s="66"/>
      <c r="D81" s="66"/>
      <c r="E81" s="66"/>
      <c r="F81" s="66"/>
      <c r="G81" s="66"/>
      <c r="H81" s="66"/>
      <c r="I81" s="66"/>
      <c r="J81" s="66"/>
      <c r="K81" s="66"/>
      <c r="L81" s="50"/>
    </row>
    <row r="82" spans="2:47" s="51" customFormat="1" ht="24.95" customHeight="1">
      <c r="B82" s="50"/>
      <c r="C82" s="42" t="s">
        <v>200</v>
      </c>
      <c r="L82" s="50"/>
    </row>
    <row r="83" spans="2:47" s="51" customFormat="1" ht="6.95" customHeight="1">
      <c r="B83" s="50"/>
      <c r="L83" s="50"/>
    </row>
    <row r="84" spans="2:47" s="51" customFormat="1" ht="12" customHeight="1">
      <c r="B84" s="50"/>
      <c r="C84" s="47" t="s">
        <v>17</v>
      </c>
      <c r="L84" s="50"/>
    </row>
    <row r="85" spans="2:47" s="51" customFormat="1" ht="16.5" customHeight="1">
      <c r="B85" s="50"/>
      <c r="E85" s="257" t="str">
        <f>E7</f>
        <v xml:space="preserve">Generální oprava a úprava pavilonu nosorožců - ZHODNOCENÍ                              
</v>
      </c>
      <c r="F85" s="258"/>
      <c r="G85" s="258"/>
      <c r="H85" s="258"/>
      <c r="L85" s="50"/>
    </row>
    <row r="86" spans="2:47" s="51" customFormat="1" ht="12" customHeight="1">
      <c r="B86" s="50"/>
      <c r="C86" s="47" t="s">
        <v>120</v>
      </c>
      <c r="L86" s="50"/>
    </row>
    <row r="87" spans="2:47" s="51" customFormat="1" ht="16.5" customHeight="1">
      <c r="B87" s="50"/>
      <c r="E87" s="236" t="str">
        <f>E9</f>
        <v>11 - SO 01 Pavilon nosorožců - AR + ST - zhodnocení</v>
      </c>
      <c r="F87" s="256"/>
      <c r="G87" s="256"/>
      <c r="H87" s="256"/>
      <c r="L87" s="50"/>
    </row>
    <row r="88" spans="2:47" s="51" customFormat="1" ht="6.95" customHeight="1">
      <c r="B88" s="50"/>
      <c r="L88" s="50"/>
    </row>
    <row r="89" spans="2:47" s="51" customFormat="1" ht="12" customHeight="1">
      <c r="B89" s="50"/>
      <c r="C89" s="47" t="s">
        <v>21</v>
      </c>
      <c r="F89" s="48" t="str">
        <f>F12</f>
        <v>Dvůr Králové nad Labem</v>
      </c>
      <c r="I89" s="47" t="s">
        <v>23</v>
      </c>
      <c r="J89" s="110" t="str">
        <f>IF(J12="","",J12)</f>
        <v>3. 1. 2023</v>
      </c>
      <c r="L89" s="50"/>
    </row>
    <row r="90" spans="2:47" s="51" customFormat="1" ht="6.95" customHeight="1">
      <c r="B90" s="50"/>
      <c r="L90" s="50"/>
    </row>
    <row r="91" spans="2:47" s="51" customFormat="1" ht="40.15" customHeight="1">
      <c r="B91" s="50"/>
      <c r="C91" s="47" t="s">
        <v>25</v>
      </c>
      <c r="F91" s="48" t="str">
        <f>E15</f>
        <v>ZOO Dvůr Králové a.s., Štefánikova 1029, D.K.n.L.</v>
      </c>
      <c r="I91" s="47" t="s">
        <v>31</v>
      </c>
      <c r="J91" s="128" t="str">
        <f>E21</f>
        <v>Projektis DK s r.o., Legionářská 562, D.K.n.L.</v>
      </c>
      <c r="L91" s="50"/>
    </row>
    <row r="92" spans="2:47" s="51" customFormat="1" ht="15.2" customHeight="1">
      <c r="B92" s="50"/>
      <c r="C92" s="47" t="s">
        <v>29</v>
      </c>
      <c r="F92" s="48" t="str">
        <f>IF(E18="","",E18)</f>
        <v>Vyplň údaj</v>
      </c>
      <c r="I92" s="47" t="s">
        <v>34</v>
      </c>
      <c r="J92" s="128" t="str">
        <f>E24</f>
        <v>ing. V. Švehla</v>
      </c>
      <c r="L92" s="50"/>
    </row>
    <row r="93" spans="2:47" s="51" customFormat="1" ht="10.35" customHeight="1">
      <c r="B93" s="50"/>
      <c r="L93" s="50"/>
    </row>
    <row r="94" spans="2:47" s="51" customFormat="1" ht="29.25" customHeight="1">
      <c r="B94" s="50"/>
      <c r="C94" s="129" t="s">
        <v>201</v>
      </c>
      <c r="D94" s="120"/>
      <c r="E94" s="120"/>
      <c r="F94" s="120"/>
      <c r="G94" s="120"/>
      <c r="H94" s="120"/>
      <c r="I94" s="120"/>
      <c r="J94" s="130" t="s">
        <v>202</v>
      </c>
      <c r="K94" s="120"/>
      <c r="L94" s="50"/>
    </row>
    <row r="95" spans="2:47" s="51" customFormat="1" ht="10.35" customHeight="1">
      <c r="B95" s="50"/>
      <c r="L95" s="50"/>
    </row>
    <row r="96" spans="2:47" s="51" customFormat="1" ht="22.9" customHeight="1">
      <c r="B96" s="50"/>
      <c r="C96" s="131" t="s">
        <v>203</v>
      </c>
      <c r="J96" s="115">
        <f>J141</f>
        <v>0</v>
      </c>
      <c r="L96" s="50"/>
      <c r="AU96" s="38" t="s">
        <v>204</v>
      </c>
    </row>
    <row r="97" spans="2:12" s="133" customFormat="1" ht="24.95" customHeight="1">
      <c r="B97" s="132"/>
      <c r="D97" s="134" t="s">
        <v>205</v>
      </c>
      <c r="E97" s="135"/>
      <c r="F97" s="135"/>
      <c r="G97" s="135"/>
      <c r="H97" s="135"/>
      <c r="I97" s="135"/>
      <c r="J97" s="136">
        <f>J142</f>
        <v>0</v>
      </c>
      <c r="L97" s="132"/>
    </row>
    <row r="98" spans="2:12" s="138" customFormat="1" ht="19.899999999999999" customHeight="1">
      <c r="B98" s="137"/>
      <c r="D98" s="139" t="s">
        <v>206</v>
      </c>
      <c r="E98" s="140"/>
      <c r="F98" s="140"/>
      <c r="G98" s="140"/>
      <c r="H98" s="140"/>
      <c r="I98" s="140"/>
      <c r="J98" s="141">
        <f>J143</f>
        <v>0</v>
      </c>
      <c r="L98" s="137"/>
    </row>
    <row r="99" spans="2:12" s="138" customFormat="1" ht="19.899999999999999" customHeight="1">
      <c r="B99" s="137"/>
      <c r="D99" s="139" t="s">
        <v>207</v>
      </c>
      <c r="E99" s="140"/>
      <c r="F99" s="140"/>
      <c r="G99" s="140"/>
      <c r="H99" s="140"/>
      <c r="I99" s="140"/>
      <c r="J99" s="141">
        <f>J167</f>
        <v>0</v>
      </c>
      <c r="L99" s="137"/>
    </row>
    <row r="100" spans="2:12" s="138" customFormat="1" ht="19.899999999999999" customHeight="1">
      <c r="B100" s="137"/>
      <c r="D100" s="139" t="s">
        <v>208</v>
      </c>
      <c r="E100" s="140"/>
      <c r="F100" s="140"/>
      <c r="G100" s="140"/>
      <c r="H100" s="140"/>
      <c r="I100" s="140"/>
      <c r="J100" s="141">
        <f>J178</f>
        <v>0</v>
      </c>
      <c r="L100" s="137"/>
    </row>
    <row r="101" spans="2:12" s="138" customFormat="1" ht="19.899999999999999" customHeight="1">
      <c r="B101" s="137"/>
      <c r="D101" s="139" t="s">
        <v>209</v>
      </c>
      <c r="E101" s="140"/>
      <c r="F101" s="140"/>
      <c r="G101" s="140"/>
      <c r="H101" s="140"/>
      <c r="I101" s="140"/>
      <c r="J101" s="141">
        <f>J252</f>
        <v>0</v>
      </c>
      <c r="L101" s="137"/>
    </row>
    <row r="102" spans="2:12" s="138" customFormat="1" ht="19.899999999999999" customHeight="1">
      <c r="B102" s="137"/>
      <c r="D102" s="139" t="s">
        <v>210</v>
      </c>
      <c r="E102" s="140"/>
      <c r="F102" s="140"/>
      <c r="G102" s="140"/>
      <c r="H102" s="140"/>
      <c r="I102" s="140"/>
      <c r="J102" s="141">
        <f>J278</f>
        <v>0</v>
      </c>
      <c r="L102" s="137"/>
    </row>
    <row r="103" spans="2:12" s="138" customFormat="1" ht="19.899999999999999" customHeight="1">
      <c r="B103" s="137"/>
      <c r="D103" s="139" t="s">
        <v>211</v>
      </c>
      <c r="E103" s="140"/>
      <c r="F103" s="140"/>
      <c r="G103" s="140"/>
      <c r="H103" s="140"/>
      <c r="I103" s="140"/>
      <c r="J103" s="141">
        <f>J285</f>
        <v>0</v>
      </c>
      <c r="L103" s="137"/>
    </row>
    <row r="104" spans="2:12" s="138" customFormat="1" ht="19.899999999999999" customHeight="1">
      <c r="B104" s="137"/>
      <c r="D104" s="139" t="s">
        <v>212</v>
      </c>
      <c r="E104" s="140"/>
      <c r="F104" s="140"/>
      <c r="G104" s="140"/>
      <c r="H104" s="140"/>
      <c r="I104" s="140"/>
      <c r="J104" s="141">
        <f>J489</f>
        <v>0</v>
      </c>
      <c r="L104" s="137"/>
    </row>
    <row r="105" spans="2:12" s="138" customFormat="1" ht="19.899999999999999" customHeight="1">
      <c r="B105" s="137"/>
      <c r="D105" s="139" t="s">
        <v>213</v>
      </c>
      <c r="E105" s="140"/>
      <c r="F105" s="140"/>
      <c r="G105" s="140"/>
      <c r="H105" s="140"/>
      <c r="I105" s="140"/>
      <c r="J105" s="141">
        <f>J683</f>
        <v>0</v>
      </c>
      <c r="L105" s="137"/>
    </row>
    <row r="106" spans="2:12" s="138" customFormat="1" ht="19.899999999999999" customHeight="1">
      <c r="B106" s="137"/>
      <c r="D106" s="139" t="s">
        <v>214</v>
      </c>
      <c r="E106" s="140"/>
      <c r="F106" s="140"/>
      <c r="G106" s="140"/>
      <c r="H106" s="140"/>
      <c r="I106" s="140"/>
      <c r="J106" s="141">
        <f>J693</f>
        <v>0</v>
      </c>
      <c r="L106" s="137"/>
    </row>
    <row r="107" spans="2:12" s="133" customFormat="1" ht="24.95" customHeight="1">
      <c r="B107" s="132"/>
      <c r="D107" s="134" t="s">
        <v>215</v>
      </c>
      <c r="E107" s="135"/>
      <c r="F107" s="135"/>
      <c r="G107" s="135"/>
      <c r="H107" s="135"/>
      <c r="I107" s="135"/>
      <c r="J107" s="136">
        <f>J695</f>
        <v>0</v>
      </c>
      <c r="L107" s="132"/>
    </row>
    <row r="108" spans="2:12" s="138" customFormat="1" ht="19.899999999999999" customHeight="1">
      <c r="B108" s="137"/>
      <c r="D108" s="139" t="s">
        <v>216</v>
      </c>
      <c r="E108" s="140"/>
      <c r="F108" s="140"/>
      <c r="G108" s="140"/>
      <c r="H108" s="140"/>
      <c r="I108" s="140"/>
      <c r="J108" s="141">
        <f>J696</f>
        <v>0</v>
      </c>
      <c r="L108" s="137"/>
    </row>
    <row r="109" spans="2:12" s="138" customFormat="1" ht="19.899999999999999" customHeight="1">
      <c r="B109" s="137"/>
      <c r="D109" s="139" t="s">
        <v>217</v>
      </c>
      <c r="E109" s="140"/>
      <c r="F109" s="140"/>
      <c r="G109" s="140"/>
      <c r="H109" s="140"/>
      <c r="I109" s="140"/>
      <c r="J109" s="141">
        <f>J754</f>
        <v>0</v>
      </c>
      <c r="L109" s="137"/>
    </row>
    <row r="110" spans="2:12" s="138" customFormat="1" ht="19.899999999999999" customHeight="1">
      <c r="B110" s="137"/>
      <c r="D110" s="139" t="s">
        <v>218</v>
      </c>
      <c r="E110" s="140"/>
      <c r="F110" s="140"/>
      <c r="G110" s="140"/>
      <c r="H110" s="140"/>
      <c r="I110" s="140"/>
      <c r="J110" s="141">
        <f>J827</f>
        <v>0</v>
      </c>
      <c r="L110" s="137"/>
    </row>
    <row r="111" spans="2:12" s="138" customFormat="1" ht="19.899999999999999" customHeight="1">
      <c r="B111" s="137"/>
      <c r="D111" s="139" t="s">
        <v>219</v>
      </c>
      <c r="E111" s="140"/>
      <c r="F111" s="140"/>
      <c r="G111" s="140"/>
      <c r="H111" s="140"/>
      <c r="I111" s="140"/>
      <c r="J111" s="141">
        <f>J854</f>
        <v>0</v>
      </c>
      <c r="L111" s="137"/>
    </row>
    <row r="112" spans="2:12" s="138" customFormat="1" ht="19.899999999999999" customHeight="1">
      <c r="B112" s="137"/>
      <c r="D112" s="139" t="s">
        <v>220</v>
      </c>
      <c r="E112" s="140"/>
      <c r="F112" s="140"/>
      <c r="G112" s="140"/>
      <c r="H112" s="140"/>
      <c r="I112" s="140"/>
      <c r="J112" s="141">
        <f>J903</f>
        <v>0</v>
      </c>
      <c r="L112" s="137"/>
    </row>
    <row r="113" spans="2:12" s="138" customFormat="1" ht="19.899999999999999" customHeight="1">
      <c r="B113" s="137"/>
      <c r="D113" s="139" t="s">
        <v>221</v>
      </c>
      <c r="E113" s="140"/>
      <c r="F113" s="140"/>
      <c r="G113" s="140"/>
      <c r="H113" s="140"/>
      <c r="I113" s="140"/>
      <c r="J113" s="141">
        <f>J927</f>
        <v>0</v>
      </c>
      <c r="L113" s="137"/>
    </row>
    <row r="114" spans="2:12" s="138" customFormat="1" ht="19.899999999999999" customHeight="1">
      <c r="B114" s="137"/>
      <c r="D114" s="139" t="s">
        <v>222</v>
      </c>
      <c r="E114" s="140"/>
      <c r="F114" s="140"/>
      <c r="G114" s="140"/>
      <c r="H114" s="140"/>
      <c r="I114" s="140"/>
      <c r="J114" s="141">
        <f>J954</f>
        <v>0</v>
      </c>
      <c r="L114" s="137"/>
    </row>
    <row r="115" spans="2:12" s="138" customFormat="1" ht="19.899999999999999" customHeight="1">
      <c r="B115" s="137"/>
      <c r="D115" s="139" t="s">
        <v>223</v>
      </c>
      <c r="E115" s="140"/>
      <c r="F115" s="140"/>
      <c r="G115" s="140"/>
      <c r="H115" s="140"/>
      <c r="I115" s="140"/>
      <c r="J115" s="141">
        <f>J958</f>
        <v>0</v>
      </c>
      <c r="L115" s="137"/>
    </row>
    <row r="116" spans="2:12" s="138" customFormat="1" ht="19.899999999999999" customHeight="1">
      <c r="B116" s="137"/>
      <c r="D116" s="139" t="s">
        <v>224</v>
      </c>
      <c r="E116" s="140"/>
      <c r="F116" s="140"/>
      <c r="G116" s="140"/>
      <c r="H116" s="140"/>
      <c r="I116" s="140"/>
      <c r="J116" s="141">
        <f>J1044</f>
        <v>0</v>
      </c>
      <c r="L116" s="137"/>
    </row>
    <row r="117" spans="2:12" s="138" customFormat="1" ht="19.899999999999999" customHeight="1">
      <c r="B117" s="137"/>
      <c r="D117" s="139" t="s">
        <v>225</v>
      </c>
      <c r="E117" s="140"/>
      <c r="F117" s="140"/>
      <c r="G117" s="140"/>
      <c r="H117" s="140"/>
      <c r="I117" s="140"/>
      <c r="J117" s="141">
        <f>J1093</f>
        <v>0</v>
      </c>
      <c r="L117" s="137"/>
    </row>
    <row r="118" spans="2:12" s="138" customFormat="1" ht="19.899999999999999" customHeight="1">
      <c r="B118" s="137"/>
      <c r="D118" s="139" t="s">
        <v>226</v>
      </c>
      <c r="E118" s="140"/>
      <c r="F118" s="140"/>
      <c r="G118" s="140"/>
      <c r="H118" s="140"/>
      <c r="I118" s="140"/>
      <c r="J118" s="141">
        <f>J1114</f>
        <v>0</v>
      </c>
      <c r="L118" s="137"/>
    </row>
    <row r="119" spans="2:12" s="138" customFormat="1" ht="19.899999999999999" customHeight="1">
      <c r="B119" s="137"/>
      <c r="D119" s="139" t="s">
        <v>227</v>
      </c>
      <c r="E119" s="140"/>
      <c r="F119" s="140"/>
      <c r="G119" s="140"/>
      <c r="H119" s="140"/>
      <c r="I119" s="140"/>
      <c r="J119" s="141">
        <f>J1140</f>
        <v>0</v>
      </c>
      <c r="L119" s="137"/>
    </row>
    <row r="120" spans="2:12" s="138" customFormat="1" ht="19.899999999999999" customHeight="1">
      <c r="B120" s="137"/>
      <c r="D120" s="139" t="s">
        <v>228</v>
      </c>
      <c r="E120" s="140"/>
      <c r="F120" s="140"/>
      <c r="G120" s="140"/>
      <c r="H120" s="140"/>
      <c r="I120" s="140"/>
      <c r="J120" s="141">
        <f>J1153</f>
        <v>0</v>
      </c>
      <c r="L120" s="137"/>
    </row>
    <row r="121" spans="2:12" s="138" customFormat="1" ht="19.899999999999999" customHeight="1">
      <c r="B121" s="137"/>
      <c r="D121" s="139" t="s">
        <v>229</v>
      </c>
      <c r="E121" s="140"/>
      <c r="F121" s="140"/>
      <c r="G121" s="140"/>
      <c r="H121" s="140"/>
      <c r="I121" s="140"/>
      <c r="J121" s="141">
        <f>J1180</f>
        <v>0</v>
      </c>
      <c r="L121" s="137"/>
    </row>
    <row r="122" spans="2:12" s="51" customFormat="1" ht="21.75" customHeight="1">
      <c r="B122" s="50"/>
      <c r="L122" s="50"/>
    </row>
    <row r="123" spans="2:12" s="51" customFormat="1" ht="6.95" customHeight="1">
      <c r="B123" s="63"/>
      <c r="C123" s="64"/>
      <c r="D123" s="64"/>
      <c r="E123" s="64"/>
      <c r="F123" s="64"/>
      <c r="G123" s="64"/>
      <c r="H123" s="64"/>
      <c r="I123" s="64"/>
      <c r="J123" s="64"/>
      <c r="K123" s="64"/>
      <c r="L123" s="50"/>
    </row>
    <row r="127" spans="2:12" s="51" customFormat="1" ht="6.95" customHeight="1">
      <c r="B127" s="65"/>
      <c r="C127" s="66"/>
      <c r="D127" s="66"/>
      <c r="E127" s="66"/>
      <c r="F127" s="66"/>
      <c r="G127" s="66"/>
      <c r="H127" s="66"/>
      <c r="I127" s="66"/>
      <c r="J127" s="66"/>
      <c r="K127" s="66"/>
      <c r="L127" s="50"/>
    </row>
    <row r="128" spans="2:12" s="51" customFormat="1" ht="24.95" customHeight="1">
      <c r="B128" s="50"/>
      <c r="C128" s="42" t="s">
        <v>230</v>
      </c>
      <c r="L128" s="50"/>
    </row>
    <row r="129" spans="2:65" s="51" customFormat="1" ht="6.95" customHeight="1">
      <c r="B129" s="50"/>
      <c r="L129" s="50"/>
    </row>
    <row r="130" spans="2:65" s="51" customFormat="1" ht="12" customHeight="1">
      <c r="B130" s="50"/>
      <c r="C130" s="47" t="s">
        <v>17</v>
      </c>
      <c r="L130" s="50"/>
    </row>
    <row r="131" spans="2:65" s="51" customFormat="1" ht="16.5" customHeight="1">
      <c r="B131" s="50"/>
      <c r="E131" s="257" t="str">
        <f>E7</f>
        <v xml:space="preserve">Generální oprava a úprava pavilonu nosorožců - ZHODNOCENÍ                              
</v>
      </c>
      <c r="F131" s="258"/>
      <c r="G131" s="258"/>
      <c r="H131" s="258"/>
      <c r="L131" s="50"/>
    </row>
    <row r="132" spans="2:65" s="51" customFormat="1" ht="12" customHeight="1">
      <c r="B132" s="50"/>
      <c r="C132" s="47" t="s">
        <v>120</v>
      </c>
      <c r="L132" s="50"/>
    </row>
    <row r="133" spans="2:65" s="51" customFormat="1" ht="16.5" customHeight="1">
      <c r="B133" s="50"/>
      <c r="E133" s="236" t="str">
        <f>E9</f>
        <v>11 - SO 01 Pavilon nosorožců - AR + ST - zhodnocení</v>
      </c>
      <c r="F133" s="256"/>
      <c r="G133" s="256"/>
      <c r="H133" s="256"/>
      <c r="L133" s="50"/>
    </row>
    <row r="134" spans="2:65" s="51" customFormat="1" ht="6.95" customHeight="1">
      <c r="B134" s="50"/>
      <c r="L134" s="50"/>
    </row>
    <row r="135" spans="2:65" s="51" customFormat="1" ht="12" customHeight="1">
      <c r="B135" s="50"/>
      <c r="C135" s="47" t="s">
        <v>21</v>
      </c>
      <c r="F135" s="48" t="str">
        <f>F12</f>
        <v>Dvůr Králové nad Labem</v>
      </c>
      <c r="I135" s="47" t="s">
        <v>23</v>
      </c>
      <c r="J135" s="110" t="str">
        <f>IF(J12="","",J12)</f>
        <v>3. 1. 2023</v>
      </c>
      <c r="L135" s="50"/>
    </row>
    <row r="136" spans="2:65" s="51" customFormat="1" ht="6.95" customHeight="1">
      <c r="B136" s="50"/>
      <c r="L136" s="50"/>
    </row>
    <row r="137" spans="2:65" s="51" customFormat="1" ht="40.15" customHeight="1">
      <c r="B137" s="50"/>
      <c r="C137" s="47" t="s">
        <v>25</v>
      </c>
      <c r="F137" s="48" t="str">
        <f>E15</f>
        <v>ZOO Dvůr Králové a.s., Štefánikova 1029, D.K.n.L.</v>
      </c>
      <c r="I137" s="47" t="s">
        <v>31</v>
      </c>
      <c r="J137" s="128" t="str">
        <f>E21</f>
        <v>Projektis DK s r.o., Legionářská 562, D.K.n.L.</v>
      </c>
      <c r="L137" s="50"/>
    </row>
    <row r="138" spans="2:65" s="51" customFormat="1" ht="15.2" customHeight="1">
      <c r="B138" s="50"/>
      <c r="C138" s="47" t="s">
        <v>29</v>
      </c>
      <c r="F138" s="48" t="str">
        <f>IF(E18="","",E18)</f>
        <v>Vyplň údaj</v>
      </c>
      <c r="I138" s="47" t="s">
        <v>34</v>
      </c>
      <c r="J138" s="128" t="str">
        <f>E24</f>
        <v>ing. V. Švehla</v>
      </c>
      <c r="L138" s="50"/>
    </row>
    <row r="139" spans="2:65" s="51" customFormat="1" ht="10.35" customHeight="1">
      <c r="B139" s="50"/>
      <c r="L139" s="50"/>
    </row>
    <row r="140" spans="2:65" s="146" customFormat="1" ht="29.25" customHeight="1">
      <c r="B140" s="142"/>
      <c r="C140" s="143" t="s">
        <v>231</v>
      </c>
      <c r="D140" s="144" t="s">
        <v>62</v>
      </c>
      <c r="E140" s="144" t="s">
        <v>58</v>
      </c>
      <c r="F140" s="144" t="s">
        <v>59</v>
      </c>
      <c r="G140" s="144" t="s">
        <v>232</v>
      </c>
      <c r="H140" s="144" t="s">
        <v>233</v>
      </c>
      <c r="I140" s="144" t="s">
        <v>234</v>
      </c>
      <c r="J140" s="144" t="s">
        <v>202</v>
      </c>
      <c r="K140" s="145" t="s">
        <v>235</v>
      </c>
      <c r="L140" s="142"/>
      <c r="M140" s="78" t="s">
        <v>1</v>
      </c>
      <c r="N140" s="79" t="s">
        <v>41</v>
      </c>
      <c r="O140" s="79" t="s">
        <v>236</v>
      </c>
      <c r="P140" s="79" t="s">
        <v>237</v>
      </c>
      <c r="Q140" s="79" t="s">
        <v>238</v>
      </c>
      <c r="R140" s="79" t="s">
        <v>239</v>
      </c>
      <c r="S140" s="79" t="s">
        <v>240</v>
      </c>
      <c r="T140" s="80" t="s">
        <v>241</v>
      </c>
    </row>
    <row r="141" spans="2:65" s="51" customFormat="1" ht="22.9" customHeight="1">
      <c r="B141" s="50"/>
      <c r="C141" s="84" t="s">
        <v>242</v>
      </c>
      <c r="J141" s="147">
        <f>BK141</f>
        <v>0</v>
      </c>
      <c r="L141" s="50"/>
      <c r="M141" s="81"/>
      <c r="N141" s="73"/>
      <c r="O141" s="73"/>
      <c r="P141" s="148">
        <f>P142+P695</f>
        <v>0</v>
      </c>
      <c r="Q141" s="73"/>
      <c r="R141" s="148">
        <f>R142+R695</f>
        <v>342.2678898128342</v>
      </c>
      <c r="S141" s="73"/>
      <c r="T141" s="149">
        <f>T142+T695</f>
        <v>424.50652322000002</v>
      </c>
      <c r="AT141" s="38" t="s">
        <v>76</v>
      </c>
      <c r="AU141" s="38" t="s">
        <v>204</v>
      </c>
      <c r="BK141" s="150">
        <f>BK142+BK695</f>
        <v>0</v>
      </c>
    </row>
    <row r="142" spans="2:65" s="152" customFormat="1" ht="25.9" customHeight="1">
      <c r="B142" s="151"/>
      <c r="D142" s="153" t="s">
        <v>76</v>
      </c>
      <c r="E142" s="154" t="s">
        <v>243</v>
      </c>
      <c r="F142" s="154" t="s">
        <v>244</v>
      </c>
      <c r="J142" s="155">
        <f>BK142</f>
        <v>0</v>
      </c>
      <c r="L142" s="151"/>
      <c r="M142" s="156"/>
      <c r="P142" s="157">
        <f>P143+P167+P178+P252+P278+P285+P489+P683+P693</f>
        <v>0</v>
      </c>
      <c r="R142" s="157">
        <f>R143+R167+R178+R252+R278+R285+R489+R683+R693</f>
        <v>308.82483523710818</v>
      </c>
      <c r="T142" s="158">
        <f>T143+T167+T178+T252+T278+T285+T489+T683+T693</f>
        <v>408.96490800000004</v>
      </c>
      <c r="AR142" s="153" t="s">
        <v>8</v>
      </c>
      <c r="AT142" s="159" t="s">
        <v>76</v>
      </c>
      <c r="AU142" s="159" t="s">
        <v>77</v>
      </c>
      <c r="AY142" s="153" t="s">
        <v>245</v>
      </c>
      <c r="BK142" s="160">
        <f>BK143+BK167+BK178+BK252+BK278+BK285+BK489+BK683+BK693</f>
        <v>0</v>
      </c>
    </row>
    <row r="143" spans="2:65" s="152" customFormat="1" ht="22.9" customHeight="1">
      <c r="B143" s="151"/>
      <c r="D143" s="153" t="s">
        <v>76</v>
      </c>
      <c r="E143" s="161" t="s">
        <v>8</v>
      </c>
      <c r="F143" s="161" t="s">
        <v>246</v>
      </c>
      <c r="J143" s="162">
        <f>BK143</f>
        <v>0</v>
      </c>
      <c r="L143" s="151"/>
      <c r="M143" s="156"/>
      <c r="P143" s="157">
        <f>SUM(P144:P166)</f>
        <v>0</v>
      </c>
      <c r="R143" s="157">
        <f>SUM(R144:R166)</f>
        <v>0</v>
      </c>
      <c r="T143" s="158">
        <f>SUM(T144:T166)</f>
        <v>18.25797</v>
      </c>
      <c r="AR143" s="153" t="s">
        <v>8</v>
      </c>
      <c r="AT143" s="159" t="s">
        <v>76</v>
      </c>
      <c r="AU143" s="159" t="s">
        <v>8</v>
      </c>
      <c r="AY143" s="153" t="s">
        <v>245</v>
      </c>
      <c r="BK143" s="160">
        <f>SUM(BK144:BK166)</f>
        <v>0</v>
      </c>
    </row>
    <row r="144" spans="2:65" s="51" customFormat="1" ht="33" customHeight="1">
      <c r="B144" s="50"/>
      <c r="C144" s="163" t="s">
        <v>247</v>
      </c>
      <c r="D144" s="163" t="s">
        <v>248</v>
      </c>
      <c r="E144" s="164" t="s">
        <v>249</v>
      </c>
      <c r="F144" s="165" t="s">
        <v>250</v>
      </c>
      <c r="G144" s="166" t="s">
        <v>251</v>
      </c>
      <c r="H144" s="167">
        <v>31.908000000000001</v>
      </c>
      <c r="I144" s="22"/>
      <c r="J144" s="168">
        <f>ROUND(I144*H144,0)</f>
        <v>0</v>
      </c>
      <c r="K144" s="165" t="s">
        <v>252</v>
      </c>
      <c r="L144" s="50"/>
      <c r="M144" s="169" t="s">
        <v>1</v>
      </c>
      <c r="N144" s="170" t="s">
        <v>42</v>
      </c>
      <c r="P144" s="171">
        <f>O144*H144</f>
        <v>0</v>
      </c>
      <c r="Q144" s="171">
        <v>0</v>
      </c>
      <c r="R144" s="171">
        <f>Q144*H144</f>
        <v>0</v>
      </c>
      <c r="S144" s="171">
        <v>0.255</v>
      </c>
      <c r="T144" s="172">
        <f>S144*H144</f>
        <v>8.1365400000000001</v>
      </c>
      <c r="AR144" s="173" t="s">
        <v>92</v>
      </c>
      <c r="AT144" s="173" t="s">
        <v>248</v>
      </c>
      <c r="AU144" s="173" t="s">
        <v>86</v>
      </c>
      <c r="AY144" s="38" t="s">
        <v>245</v>
      </c>
      <c r="BE144" s="174">
        <f>IF(N144="základní",J144,0)</f>
        <v>0</v>
      </c>
      <c r="BF144" s="174">
        <f>IF(N144="snížená",J144,0)</f>
        <v>0</v>
      </c>
      <c r="BG144" s="174">
        <f>IF(N144="zákl. přenesená",J144,0)</f>
        <v>0</v>
      </c>
      <c r="BH144" s="174">
        <f>IF(N144="sníž. přenesená",J144,0)</f>
        <v>0</v>
      </c>
      <c r="BI144" s="174">
        <f>IF(N144="nulová",J144,0)</f>
        <v>0</v>
      </c>
      <c r="BJ144" s="38" t="s">
        <v>8</v>
      </c>
      <c r="BK144" s="174">
        <f>ROUND(I144*H144,0)</f>
        <v>0</v>
      </c>
      <c r="BL144" s="38" t="s">
        <v>92</v>
      </c>
      <c r="BM144" s="173" t="s">
        <v>253</v>
      </c>
    </row>
    <row r="145" spans="2:65" s="176" customFormat="1">
      <c r="B145" s="175"/>
      <c r="D145" s="177" t="s">
        <v>254</v>
      </c>
      <c r="E145" s="178" t="s">
        <v>1</v>
      </c>
      <c r="F145" s="179" t="s">
        <v>255</v>
      </c>
      <c r="H145" s="180">
        <v>28.87</v>
      </c>
      <c r="I145" s="23"/>
      <c r="L145" s="175"/>
      <c r="M145" s="181"/>
      <c r="T145" s="182"/>
      <c r="AT145" s="178" t="s">
        <v>254</v>
      </c>
      <c r="AU145" s="178" t="s">
        <v>86</v>
      </c>
      <c r="AV145" s="176" t="s">
        <v>86</v>
      </c>
      <c r="AW145" s="176" t="s">
        <v>33</v>
      </c>
      <c r="AX145" s="176" t="s">
        <v>77</v>
      </c>
      <c r="AY145" s="178" t="s">
        <v>245</v>
      </c>
    </row>
    <row r="146" spans="2:65" s="176" customFormat="1">
      <c r="B146" s="175"/>
      <c r="D146" s="177" t="s">
        <v>254</v>
      </c>
      <c r="E146" s="178" t="s">
        <v>1</v>
      </c>
      <c r="F146" s="179" t="s">
        <v>256</v>
      </c>
      <c r="H146" s="180">
        <v>3.0379999999999998</v>
      </c>
      <c r="I146" s="23"/>
      <c r="L146" s="175"/>
      <c r="M146" s="181"/>
      <c r="T146" s="182"/>
      <c r="AT146" s="178" t="s">
        <v>254</v>
      </c>
      <c r="AU146" s="178" t="s">
        <v>86</v>
      </c>
      <c r="AV146" s="176" t="s">
        <v>86</v>
      </c>
      <c r="AW146" s="176" t="s">
        <v>33</v>
      </c>
      <c r="AX146" s="176" t="s">
        <v>77</v>
      </c>
      <c r="AY146" s="178" t="s">
        <v>245</v>
      </c>
    </row>
    <row r="147" spans="2:65" s="184" customFormat="1">
      <c r="B147" s="183"/>
      <c r="D147" s="177" t="s">
        <v>254</v>
      </c>
      <c r="E147" s="185" t="s">
        <v>1</v>
      </c>
      <c r="F147" s="186" t="s">
        <v>257</v>
      </c>
      <c r="H147" s="187">
        <v>31.908000000000001</v>
      </c>
      <c r="I147" s="24"/>
      <c r="L147" s="183"/>
      <c r="M147" s="188"/>
      <c r="T147" s="189"/>
      <c r="AT147" s="185" t="s">
        <v>254</v>
      </c>
      <c r="AU147" s="185" t="s">
        <v>86</v>
      </c>
      <c r="AV147" s="184" t="s">
        <v>258</v>
      </c>
      <c r="AW147" s="184" t="s">
        <v>33</v>
      </c>
      <c r="AX147" s="184" t="s">
        <v>8</v>
      </c>
      <c r="AY147" s="185" t="s">
        <v>245</v>
      </c>
    </row>
    <row r="148" spans="2:65" s="51" customFormat="1" ht="33" customHeight="1">
      <c r="B148" s="50"/>
      <c r="C148" s="163" t="s">
        <v>259</v>
      </c>
      <c r="D148" s="163" t="s">
        <v>248</v>
      </c>
      <c r="E148" s="164" t="s">
        <v>260</v>
      </c>
      <c r="F148" s="165" t="s">
        <v>261</v>
      </c>
      <c r="G148" s="166" t="s">
        <v>251</v>
      </c>
      <c r="H148" s="167">
        <v>30.670999999999999</v>
      </c>
      <c r="I148" s="22"/>
      <c r="J148" s="168">
        <f>ROUND(I148*H148,0)</f>
        <v>0</v>
      </c>
      <c r="K148" s="165" t="s">
        <v>252</v>
      </c>
      <c r="L148" s="50"/>
      <c r="M148" s="169" t="s">
        <v>1</v>
      </c>
      <c r="N148" s="170" t="s">
        <v>42</v>
      </c>
      <c r="P148" s="171">
        <f>O148*H148</f>
        <v>0</v>
      </c>
      <c r="Q148" s="171">
        <v>0</v>
      </c>
      <c r="R148" s="171">
        <f>Q148*H148</f>
        <v>0</v>
      </c>
      <c r="S148" s="171">
        <v>0.33</v>
      </c>
      <c r="T148" s="172">
        <f>S148*H148</f>
        <v>10.12143</v>
      </c>
      <c r="AR148" s="173" t="s">
        <v>92</v>
      </c>
      <c r="AT148" s="173" t="s">
        <v>248</v>
      </c>
      <c r="AU148" s="173" t="s">
        <v>86</v>
      </c>
      <c r="AY148" s="38" t="s">
        <v>245</v>
      </c>
      <c r="BE148" s="174">
        <f>IF(N148="základní",J148,0)</f>
        <v>0</v>
      </c>
      <c r="BF148" s="174">
        <f>IF(N148="snížená",J148,0)</f>
        <v>0</v>
      </c>
      <c r="BG148" s="174">
        <f>IF(N148="zákl. přenesená",J148,0)</f>
        <v>0</v>
      </c>
      <c r="BH148" s="174">
        <f>IF(N148="sníž. přenesená",J148,0)</f>
        <v>0</v>
      </c>
      <c r="BI148" s="174">
        <f>IF(N148="nulová",J148,0)</f>
        <v>0</v>
      </c>
      <c r="BJ148" s="38" t="s">
        <v>8</v>
      </c>
      <c r="BK148" s="174">
        <f>ROUND(I148*H148,0)</f>
        <v>0</v>
      </c>
      <c r="BL148" s="38" t="s">
        <v>92</v>
      </c>
      <c r="BM148" s="173" t="s">
        <v>262</v>
      </c>
    </row>
    <row r="149" spans="2:65" s="176" customFormat="1">
      <c r="B149" s="175"/>
      <c r="D149" s="177" t="s">
        <v>254</v>
      </c>
      <c r="E149" s="178" t="s">
        <v>1</v>
      </c>
      <c r="F149" s="179" t="s">
        <v>263</v>
      </c>
      <c r="H149" s="180">
        <v>21.251999999999999</v>
      </c>
      <c r="I149" s="23"/>
      <c r="L149" s="175"/>
      <c r="M149" s="181"/>
      <c r="T149" s="182"/>
      <c r="AT149" s="178" t="s">
        <v>254</v>
      </c>
      <c r="AU149" s="178" t="s">
        <v>86</v>
      </c>
      <c r="AV149" s="176" t="s">
        <v>86</v>
      </c>
      <c r="AW149" s="176" t="s">
        <v>33</v>
      </c>
      <c r="AX149" s="176" t="s">
        <v>77</v>
      </c>
      <c r="AY149" s="178" t="s">
        <v>245</v>
      </c>
    </row>
    <row r="150" spans="2:65" s="176" customFormat="1">
      <c r="B150" s="175"/>
      <c r="D150" s="177" t="s">
        <v>254</v>
      </c>
      <c r="E150" s="178" t="s">
        <v>1</v>
      </c>
      <c r="F150" s="179" t="s">
        <v>264</v>
      </c>
      <c r="H150" s="180">
        <v>9.4190000000000005</v>
      </c>
      <c r="I150" s="23"/>
      <c r="L150" s="175"/>
      <c r="M150" s="181"/>
      <c r="T150" s="182"/>
      <c r="AT150" s="178" t="s">
        <v>254</v>
      </c>
      <c r="AU150" s="178" t="s">
        <v>86</v>
      </c>
      <c r="AV150" s="176" t="s">
        <v>86</v>
      </c>
      <c r="AW150" s="176" t="s">
        <v>33</v>
      </c>
      <c r="AX150" s="176" t="s">
        <v>77</v>
      </c>
      <c r="AY150" s="178" t="s">
        <v>245</v>
      </c>
    </row>
    <row r="151" spans="2:65" s="184" customFormat="1">
      <c r="B151" s="183"/>
      <c r="D151" s="177" t="s">
        <v>254</v>
      </c>
      <c r="E151" s="185" t="s">
        <v>1</v>
      </c>
      <c r="F151" s="186" t="s">
        <v>265</v>
      </c>
      <c r="H151" s="187">
        <v>30.670999999999999</v>
      </c>
      <c r="I151" s="24"/>
      <c r="L151" s="183"/>
      <c r="M151" s="188"/>
      <c r="T151" s="189"/>
      <c r="AT151" s="185" t="s">
        <v>254</v>
      </c>
      <c r="AU151" s="185" t="s">
        <v>86</v>
      </c>
      <c r="AV151" s="184" t="s">
        <v>258</v>
      </c>
      <c r="AW151" s="184" t="s">
        <v>33</v>
      </c>
      <c r="AX151" s="184" t="s">
        <v>8</v>
      </c>
      <c r="AY151" s="185" t="s">
        <v>245</v>
      </c>
    </row>
    <row r="152" spans="2:65" s="51" customFormat="1" ht="37.9" customHeight="1">
      <c r="B152" s="50"/>
      <c r="C152" s="163" t="s">
        <v>8</v>
      </c>
      <c r="D152" s="163" t="s">
        <v>248</v>
      </c>
      <c r="E152" s="164" t="s">
        <v>266</v>
      </c>
      <c r="F152" s="165" t="s">
        <v>267</v>
      </c>
      <c r="G152" s="166" t="s">
        <v>268</v>
      </c>
      <c r="H152" s="167">
        <v>39.091000000000001</v>
      </c>
      <c r="I152" s="22"/>
      <c r="J152" s="168">
        <f>ROUND(I152*H152,0)</f>
        <v>0</v>
      </c>
      <c r="K152" s="165" t="s">
        <v>252</v>
      </c>
      <c r="L152" s="50"/>
      <c r="M152" s="169" t="s">
        <v>1</v>
      </c>
      <c r="N152" s="170" t="s">
        <v>42</v>
      </c>
      <c r="P152" s="171">
        <f>O152*H152</f>
        <v>0</v>
      </c>
      <c r="Q152" s="171">
        <v>0</v>
      </c>
      <c r="R152" s="171">
        <f>Q152*H152</f>
        <v>0</v>
      </c>
      <c r="S152" s="171">
        <v>0</v>
      </c>
      <c r="T152" s="172">
        <f>S152*H152</f>
        <v>0</v>
      </c>
      <c r="AR152" s="173" t="s">
        <v>92</v>
      </c>
      <c r="AT152" s="173" t="s">
        <v>248</v>
      </c>
      <c r="AU152" s="173" t="s">
        <v>86</v>
      </c>
      <c r="AY152" s="38" t="s">
        <v>245</v>
      </c>
      <c r="BE152" s="174">
        <f>IF(N152="základní",J152,0)</f>
        <v>0</v>
      </c>
      <c r="BF152" s="174">
        <f>IF(N152="snížená",J152,0)</f>
        <v>0</v>
      </c>
      <c r="BG152" s="174">
        <f>IF(N152="zákl. přenesená",J152,0)</f>
        <v>0</v>
      </c>
      <c r="BH152" s="174">
        <f>IF(N152="sníž. přenesená",J152,0)</f>
        <v>0</v>
      </c>
      <c r="BI152" s="174">
        <f>IF(N152="nulová",J152,0)</f>
        <v>0</v>
      </c>
      <c r="BJ152" s="38" t="s">
        <v>8</v>
      </c>
      <c r="BK152" s="174">
        <f>ROUND(I152*H152,0)</f>
        <v>0</v>
      </c>
      <c r="BL152" s="38" t="s">
        <v>92</v>
      </c>
      <c r="BM152" s="173" t="s">
        <v>269</v>
      </c>
    </row>
    <row r="153" spans="2:65" s="176" customFormat="1">
      <c r="B153" s="175"/>
      <c r="D153" s="177" t="s">
        <v>254</v>
      </c>
      <c r="E153" s="178" t="s">
        <v>1</v>
      </c>
      <c r="F153" s="179" t="s">
        <v>270</v>
      </c>
      <c r="H153" s="180">
        <v>14.058999999999999</v>
      </c>
      <c r="I153" s="23"/>
      <c r="L153" s="175"/>
      <c r="M153" s="181"/>
      <c r="T153" s="182"/>
      <c r="AT153" s="178" t="s">
        <v>254</v>
      </c>
      <c r="AU153" s="178" t="s">
        <v>86</v>
      </c>
      <c r="AV153" s="176" t="s">
        <v>86</v>
      </c>
      <c r="AW153" s="176" t="s">
        <v>33</v>
      </c>
      <c r="AX153" s="176" t="s">
        <v>77</v>
      </c>
      <c r="AY153" s="178" t="s">
        <v>245</v>
      </c>
    </row>
    <row r="154" spans="2:65" s="176" customFormat="1">
      <c r="B154" s="175"/>
      <c r="D154" s="177" t="s">
        <v>254</v>
      </c>
      <c r="E154" s="178" t="s">
        <v>1</v>
      </c>
      <c r="F154" s="179" t="s">
        <v>271</v>
      </c>
      <c r="H154" s="180">
        <v>16.452999999999999</v>
      </c>
      <c r="I154" s="23"/>
      <c r="L154" s="175"/>
      <c r="M154" s="181"/>
      <c r="T154" s="182"/>
      <c r="AT154" s="178" t="s">
        <v>254</v>
      </c>
      <c r="AU154" s="178" t="s">
        <v>86</v>
      </c>
      <c r="AV154" s="176" t="s">
        <v>86</v>
      </c>
      <c r="AW154" s="176" t="s">
        <v>33</v>
      </c>
      <c r="AX154" s="176" t="s">
        <v>77</v>
      </c>
      <c r="AY154" s="178" t="s">
        <v>245</v>
      </c>
    </row>
    <row r="155" spans="2:65" s="176" customFormat="1">
      <c r="B155" s="175"/>
      <c r="D155" s="177" t="s">
        <v>254</v>
      </c>
      <c r="E155" s="178" t="s">
        <v>1</v>
      </c>
      <c r="F155" s="179" t="s">
        <v>272</v>
      </c>
      <c r="H155" s="180">
        <v>8.5790000000000006</v>
      </c>
      <c r="I155" s="23"/>
      <c r="L155" s="175"/>
      <c r="M155" s="181"/>
      <c r="T155" s="182"/>
      <c r="AT155" s="178" t="s">
        <v>254</v>
      </c>
      <c r="AU155" s="178" t="s">
        <v>86</v>
      </c>
      <c r="AV155" s="176" t="s">
        <v>86</v>
      </c>
      <c r="AW155" s="176" t="s">
        <v>33</v>
      </c>
      <c r="AX155" s="176" t="s">
        <v>77</v>
      </c>
      <c r="AY155" s="178" t="s">
        <v>245</v>
      </c>
    </row>
    <row r="156" spans="2:65" s="184" customFormat="1">
      <c r="B156" s="183"/>
      <c r="D156" s="177" t="s">
        <v>254</v>
      </c>
      <c r="E156" s="185" t="s">
        <v>104</v>
      </c>
      <c r="F156" s="186" t="s">
        <v>273</v>
      </c>
      <c r="H156" s="187">
        <v>39.091000000000001</v>
      </c>
      <c r="I156" s="24"/>
      <c r="L156" s="183"/>
      <c r="M156" s="188"/>
      <c r="T156" s="189"/>
      <c r="AT156" s="185" t="s">
        <v>254</v>
      </c>
      <c r="AU156" s="185" t="s">
        <v>86</v>
      </c>
      <c r="AV156" s="184" t="s">
        <v>258</v>
      </c>
      <c r="AW156" s="184" t="s">
        <v>33</v>
      </c>
      <c r="AX156" s="184" t="s">
        <v>8</v>
      </c>
      <c r="AY156" s="185" t="s">
        <v>245</v>
      </c>
    </row>
    <row r="157" spans="2:65" s="51" customFormat="1" ht="37.9" customHeight="1">
      <c r="B157" s="50"/>
      <c r="C157" s="163" t="s">
        <v>86</v>
      </c>
      <c r="D157" s="163" t="s">
        <v>248</v>
      </c>
      <c r="E157" s="164" t="s">
        <v>274</v>
      </c>
      <c r="F157" s="165" t="s">
        <v>275</v>
      </c>
      <c r="G157" s="166" t="s">
        <v>268</v>
      </c>
      <c r="H157" s="167">
        <v>39.091000000000001</v>
      </c>
      <c r="I157" s="22"/>
      <c r="J157" s="168">
        <f>ROUND(I157*H157,0)</f>
        <v>0</v>
      </c>
      <c r="K157" s="165" t="s">
        <v>252</v>
      </c>
      <c r="L157" s="50"/>
      <c r="M157" s="169" t="s">
        <v>1</v>
      </c>
      <c r="N157" s="170" t="s">
        <v>42</v>
      </c>
      <c r="P157" s="171">
        <f>O157*H157</f>
        <v>0</v>
      </c>
      <c r="Q157" s="171">
        <v>0</v>
      </c>
      <c r="R157" s="171">
        <f>Q157*H157</f>
        <v>0</v>
      </c>
      <c r="S157" s="171">
        <v>0</v>
      </c>
      <c r="T157" s="172">
        <f>S157*H157</f>
        <v>0</v>
      </c>
      <c r="AR157" s="173" t="s">
        <v>92</v>
      </c>
      <c r="AT157" s="173" t="s">
        <v>248</v>
      </c>
      <c r="AU157" s="173" t="s">
        <v>86</v>
      </c>
      <c r="AY157" s="38" t="s">
        <v>245</v>
      </c>
      <c r="BE157" s="174">
        <f>IF(N157="základní",J157,0)</f>
        <v>0</v>
      </c>
      <c r="BF157" s="174">
        <f>IF(N157="snížená",J157,0)</f>
        <v>0</v>
      </c>
      <c r="BG157" s="174">
        <f>IF(N157="zákl. přenesená",J157,0)</f>
        <v>0</v>
      </c>
      <c r="BH157" s="174">
        <f>IF(N157="sníž. přenesená",J157,0)</f>
        <v>0</v>
      </c>
      <c r="BI157" s="174">
        <f>IF(N157="nulová",J157,0)</f>
        <v>0</v>
      </c>
      <c r="BJ157" s="38" t="s">
        <v>8</v>
      </c>
      <c r="BK157" s="174">
        <f>ROUND(I157*H157,0)</f>
        <v>0</v>
      </c>
      <c r="BL157" s="38" t="s">
        <v>92</v>
      </c>
      <c r="BM157" s="173" t="s">
        <v>276</v>
      </c>
    </row>
    <row r="158" spans="2:65" s="176" customFormat="1">
      <c r="B158" s="175"/>
      <c r="D158" s="177" t="s">
        <v>254</v>
      </c>
      <c r="E158" s="178" t="s">
        <v>1</v>
      </c>
      <c r="F158" s="179" t="s">
        <v>104</v>
      </c>
      <c r="H158" s="180">
        <v>39.091000000000001</v>
      </c>
      <c r="I158" s="23"/>
      <c r="L158" s="175"/>
      <c r="M158" s="181"/>
      <c r="T158" s="182"/>
      <c r="AT158" s="178" t="s">
        <v>254</v>
      </c>
      <c r="AU158" s="178" t="s">
        <v>86</v>
      </c>
      <c r="AV158" s="176" t="s">
        <v>86</v>
      </c>
      <c r="AW158" s="176" t="s">
        <v>33</v>
      </c>
      <c r="AX158" s="176" t="s">
        <v>77</v>
      </c>
      <c r="AY158" s="178" t="s">
        <v>245</v>
      </c>
    </row>
    <row r="159" spans="2:65" s="184" customFormat="1">
      <c r="B159" s="183"/>
      <c r="D159" s="177" t="s">
        <v>254</v>
      </c>
      <c r="E159" s="185" t="s">
        <v>1</v>
      </c>
      <c r="F159" s="186" t="s">
        <v>265</v>
      </c>
      <c r="H159" s="187">
        <v>39.091000000000001</v>
      </c>
      <c r="I159" s="24"/>
      <c r="L159" s="183"/>
      <c r="M159" s="188"/>
      <c r="T159" s="189"/>
      <c r="AT159" s="185" t="s">
        <v>254</v>
      </c>
      <c r="AU159" s="185" t="s">
        <v>86</v>
      </c>
      <c r="AV159" s="184" t="s">
        <v>258</v>
      </c>
      <c r="AW159" s="184" t="s">
        <v>33</v>
      </c>
      <c r="AX159" s="184" t="s">
        <v>8</v>
      </c>
      <c r="AY159" s="185" t="s">
        <v>245</v>
      </c>
    </row>
    <row r="160" spans="2:65" s="51" customFormat="1" ht="37.9" customHeight="1">
      <c r="B160" s="50"/>
      <c r="C160" s="163" t="s">
        <v>258</v>
      </c>
      <c r="D160" s="163" t="s">
        <v>248</v>
      </c>
      <c r="E160" s="164" t="s">
        <v>277</v>
      </c>
      <c r="F160" s="165" t="s">
        <v>278</v>
      </c>
      <c r="G160" s="166" t="s">
        <v>268</v>
      </c>
      <c r="H160" s="167">
        <v>781.82</v>
      </c>
      <c r="I160" s="22"/>
      <c r="J160" s="168">
        <f>ROUND(I160*H160,0)</f>
        <v>0</v>
      </c>
      <c r="K160" s="165" t="s">
        <v>252</v>
      </c>
      <c r="L160" s="50"/>
      <c r="M160" s="169" t="s">
        <v>1</v>
      </c>
      <c r="N160" s="170" t="s">
        <v>42</v>
      </c>
      <c r="P160" s="171">
        <f>O160*H160</f>
        <v>0</v>
      </c>
      <c r="Q160" s="171">
        <v>0</v>
      </c>
      <c r="R160" s="171">
        <f>Q160*H160</f>
        <v>0</v>
      </c>
      <c r="S160" s="171">
        <v>0</v>
      </c>
      <c r="T160" s="172">
        <f>S160*H160</f>
        <v>0</v>
      </c>
      <c r="AR160" s="173" t="s">
        <v>92</v>
      </c>
      <c r="AT160" s="173" t="s">
        <v>248</v>
      </c>
      <c r="AU160" s="173" t="s">
        <v>86</v>
      </c>
      <c r="AY160" s="38" t="s">
        <v>245</v>
      </c>
      <c r="BE160" s="174">
        <f>IF(N160="základní",J160,0)</f>
        <v>0</v>
      </c>
      <c r="BF160" s="174">
        <f>IF(N160="snížená",J160,0)</f>
        <v>0</v>
      </c>
      <c r="BG160" s="174">
        <f>IF(N160="zákl. přenesená",J160,0)</f>
        <v>0</v>
      </c>
      <c r="BH160" s="174">
        <f>IF(N160="sníž. přenesená",J160,0)</f>
        <v>0</v>
      </c>
      <c r="BI160" s="174">
        <f>IF(N160="nulová",J160,0)</f>
        <v>0</v>
      </c>
      <c r="BJ160" s="38" t="s">
        <v>8</v>
      </c>
      <c r="BK160" s="174">
        <f>ROUND(I160*H160,0)</f>
        <v>0</v>
      </c>
      <c r="BL160" s="38" t="s">
        <v>92</v>
      </c>
      <c r="BM160" s="173" t="s">
        <v>279</v>
      </c>
    </row>
    <row r="161" spans="2:65" s="176" customFormat="1">
      <c r="B161" s="175"/>
      <c r="D161" s="177" t="s">
        <v>254</v>
      </c>
      <c r="E161" s="178" t="s">
        <v>1</v>
      </c>
      <c r="F161" s="179" t="s">
        <v>104</v>
      </c>
      <c r="H161" s="180">
        <v>39.091000000000001</v>
      </c>
      <c r="I161" s="23"/>
      <c r="L161" s="175"/>
      <c r="M161" s="181"/>
      <c r="T161" s="182"/>
      <c r="AT161" s="178" t="s">
        <v>254</v>
      </c>
      <c r="AU161" s="178" t="s">
        <v>86</v>
      </c>
      <c r="AV161" s="176" t="s">
        <v>86</v>
      </c>
      <c r="AW161" s="176" t="s">
        <v>33</v>
      </c>
      <c r="AX161" s="176" t="s">
        <v>77</v>
      </c>
      <c r="AY161" s="178" t="s">
        <v>245</v>
      </c>
    </row>
    <row r="162" spans="2:65" s="184" customFormat="1">
      <c r="B162" s="183"/>
      <c r="D162" s="177" t="s">
        <v>254</v>
      </c>
      <c r="E162" s="185" t="s">
        <v>1</v>
      </c>
      <c r="F162" s="186" t="s">
        <v>265</v>
      </c>
      <c r="H162" s="187">
        <v>39.091000000000001</v>
      </c>
      <c r="I162" s="24"/>
      <c r="L162" s="183"/>
      <c r="M162" s="188"/>
      <c r="T162" s="189"/>
      <c r="AT162" s="185" t="s">
        <v>254</v>
      </c>
      <c r="AU162" s="185" t="s">
        <v>86</v>
      </c>
      <c r="AV162" s="184" t="s">
        <v>258</v>
      </c>
      <c r="AW162" s="184" t="s">
        <v>33</v>
      </c>
      <c r="AX162" s="184" t="s">
        <v>8</v>
      </c>
      <c r="AY162" s="185" t="s">
        <v>245</v>
      </c>
    </row>
    <row r="163" spans="2:65" s="176" customFormat="1">
      <c r="B163" s="175"/>
      <c r="D163" s="177" t="s">
        <v>254</v>
      </c>
      <c r="F163" s="179" t="s">
        <v>280</v>
      </c>
      <c r="H163" s="180">
        <v>781.82</v>
      </c>
      <c r="I163" s="23"/>
      <c r="L163" s="175"/>
      <c r="M163" s="181"/>
      <c r="T163" s="182"/>
      <c r="AT163" s="178" t="s">
        <v>254</v>
      </c>
      <c r="AU163" s="178" t="s">
        <v>86</v>
      </c>
      <c r="AV163" s="176" t="s">
        <v>86</v>
      </c>
      <c r="AW163" s="176" t="s">
        <v>3</v>
      </c>
      <c r="AX163" s="176" t="s">
        <v>8</v>
      </c>
      <c r="AY163" s="178" t="s">
        <v>245</v>
      </c>
    </row>
    <row r="164" spans="2:65" s="51" customFormat="1" ht="33" customHeight="1">
      <c r="B164" s="50"/>
      <c r="C164" s="163" t="s">
        <v>92</v>
      </c>
      <c r="D164" s="163" t="s">
        <v>248</v>
      </c>
      <c r="E164" s="164" t="s">
        <v>281</v>
      </c>
      <c r="F164" s="165" t="s">
        <v>282</v>
      </c>
      <c r="G164" s="166" t="s">
        <v>283</v>
      </c>
      <c r="H164" s="167">
        <v>70.364000000000004</v>
      </c>
      <c r="I164" s="22"/>
      <c r="J164" s="168">
        <f>ROUND(I164*H164,0)</f>
        <v>0</v>
      </c>
      <c r="K164" s="165" t="s">
        <v>252</v>
      </c>
      <c r="L164" s="50"/>
      <c r="M164" s="169" t="s">
        <v>1</v>
      </c>
      <c r="N164" s="170" t="s">
        <v>42</v>
      </c>
      <c r="P164" s="171">
        <f>O164*H164</f>
        <v>0</v>
      </c>
      <c r="Q164" s="171">
        <v>0</v>
      </c>
      <c r="R164" s="171">
        <f>Q164*H164</f>
        <v>0</v>
      </c>
      <c r="S164" s="171">
        <v>0</v>
      </c>
      <c r="T164" s="172">
        <f>S164*H164</f>
        <v>0</v>
      </c>
      <c r="AR164" s="173" t="s">
        <v>92</v>
      </c>
      <c r="AT164" s="173" t="s">
        <v>248</v>
      </c>
      <c r="AU164" s="173" t="s">
        <v>86</v>
      </c>
      <c r="AY164" s="38" t="s">
        <v>245</v>
      </c>
      <c r="BE164" s="174">
        <f>IF(N164="základní",J164,0)</f>
        <v>0</v>
      </c>
      <c r="BF164" s="174">
        <f>IF(N164="snížená",J164,0)</f>
        <v>0</v>
      </c>
      <c r="BG164" s="174">
        <f>IF(N164="zákl. přenesená",J164,0)</f>
        <v>0</v>
      </c>
      <c r="BH164" s="174">
        <f>IF(N164="sníž. přenesená",J164,0)</f>
        <v>0</v>
      </c>
      <c r="BI164" s="174">
        <f>IF(N164="nulová",J164,0)</f>
        <v>0</v>
      </c>
      <c r="BJ164" s="38" t="s">
        <v>8</v>
      </c>
      <c r="BK164" s="174">
        <f>ROUND(I164*H164,0)</f>
        <v>0</v>
      </c>
      <c r="BL164" s="38" t="s">
        <v>92</v>
      </c>
      <c r="BM164" s="173" t="s">
        <v>284</v>
      </c>
    </row>
    <row r="165" spans="2:65" s="176" customFormat="1">
      <c r="B165" s="175"/>
      <c r="D165" s="177" t="s">
        <v>254</v>
      </c>
      <c r="E165" s="178" t="s">
        <v>1</v>
      </c>
      <c r="F165" s="179" t="s">
        <v>285</v>
      </c>
      <c r="H165" s="180">
        <v>70.364000000000004</v>
      </c>
      <c r="I165" s="23"/>
      <c r="L165" s="175"/>
      <c r="M165" s="181"/>
      <c r="T165" s="182"/>
      <c r="AT165" s="178" t="s">
        <v>254</v>
      </c>
      <c r="AU165" s="178" t="s">
        <v>86</v>
      </c>
      <c r="AV165" s="176" t="s">
        <v>86</v>
      </c>
      <c r="AW165" s="176" t="s">
        <v>33</v>
      </c>
      <c r="AX165" s="176" t="s">
        <v>77</v>
      </c>
      <c r="AY165" s="178" t="s">
        <v>245</v>
      </c>
    </row>
    <row r="166" spans="2:65" s="184" customFormat="1">
      <c r="B166" s="183"/>
      <c r="D166" s="177" t="s">
        <v>254</v>
      </c>
      <c r="E166" s="185" t="s">
        <v>1</v>
      </c>
      <c r="F166" s="186" t="s">
        <v>265</v>
      </c>
      <c r="H166" s="187">
        <v>70.364000000000004</v>
      </c>
      <c r="I166" s="24"/>
      <c r="L166" s="183"/>
      <c r="M166" s="188"/>
      <c r="T166" s="189"/>
      <c r="AT166" s="185" t="s">
        <v>254</v>
      </c>
      <c r="AU166" s="185" t="s">
        <v>86</v>
      </c>
      <c r="AV166" s="184" t="s">
        <v>258</v>
      </c>
      <c r="AW166" s="184" t="s">
        <v>33</v>
      </c>
      <c r="AX166" s="184" t="s">
        <v>8</v>
      </c>
      <c r="AY166" s="185" t="s">
        <v>245</v>
      </c>
    </row>
    <row r="167" spans="2:65" s="152" customFormat="1" ht="22.9" customHeight="1">
      <c r="B167" s="151"/>
      <c r="D167" s="153" t="s">
        <v>76</v>
      </c>
      <c r="E167" s="161" t="s">
        <v>86</v>
      </c>
      <c r="F167" s="161" t="s">
        <v>286</v>
      </c>
      <c r="I167" s="21"/>
      <c r="J167" s="162">
        <f>BK167</f>
        <v>0</v>
      </c>
      <c r="L167" s="151"/>
      <c r="M167" s="156"/>
      <c r="P167" s="157">
        <f>SUM(P168:P177)</f>
        <v>0</v>
      </c>
      <c r="R167" s="157">
        <f>SUM(R168:R177)</f>
        <v>71.519927043456008</v>
      </c>
      <c r="T167" s="158">
        <f>SUM(T168:T177)</f>
        <v>0</v>
      </c>
      <c r="AR167" s="153" t="s">
        <v>8</v>
      </c>
      <c r="AT167" s="159" t="s">
        <v>76</v>
      </c>
      <c r="AU167" s="159" t="s">
        <v>8</v>
      </c>
      <c r="AY167" s="153" t="s">
        <v>245</v>
      </c>
      <c r="BK167" s="160">
        <f>SUM(BK168:BK177)</f>
        <v>0</v>
      </c>
    </row>
    <row r="168" spans="2:65" s="51" customFormat="1" ht="24.2" customHeight="1">
      <c r="B168" s="50"/>
      <c r="C168" s="163" t="s">
        <v>95</v>
      </c>
      <c r="D168" s="163" t="s">
        <v>248</v>
      </c>
      <c r="E168" s="164" t="s">
        <v>287</v>
      </c>
      <c r="F168" s="165" t="s">
        <v>288</v>
      </c>
      <c r="G168" s="166" t="s">
        <v>268</v>
      </c>
      <c r="H168" s="167">
        <v>26.678000000000001</v>
      </c>
      <c r="I168" s="22"/>
      <c r="J168" s="168">
        <f>ROUND(I168*H168,0)</f>
        <v>0</v>
      </c>
      <c r="K168" s="165" t="s">
        <v>252</v>
      </c>
      <c r="L168" s="50"/>
      <c r="M168" s="169" t="s">
        <v>1</v>
      </c>
      <c r="N168" s="170" t="s">
        <v>42</v>
      </c>
      <c r="P168" s="171">
        <f>O168*H168</f>
        <v>0</v>
      </c>
      <c r="Q168" s="171">
        <v>2.16</v>
      </c>
      <c r="R168" s="171">
        <f>Q168*H168</f>
        <v>57.624480000000005</v>
      </c>
      <c r="S168" s="171">
        <v>0</v>
      </c>
      <c r="T168" s="172">
        <f>S168*H168</f>
        <v>0</v>
      </c>
      <c r="AR168" s="173" t="s">
        <v>92</v>
      </c>
      <c r="AT168" s="173" t="s">
        <v>248</v>
      </c>
      <c r="AU168" s="173" t="s">
        <v>86</v>
      </c>
      <c r="AY168" s="38" t="s">
        <v>245</v>
      </c>
      <c r="BE168" s="174">
        <f>IF(N168="základní",J168,0)</f>
        <v>0</v>
      </c>
      <c r="BF168" s="174">
        <f>IF(N168="snížená",J168,0)</f>
        <v>0</v>
      </c>
      <c r="BG168" s="174">
        <f>IF(N168="zákl. přenesená",J168,0)</f>
        <v>0</v>
      </c>
      <c r="BH168" s="174">
        <f>IF(N168="sníž. přenesená",J168,0)</f>
        <v>0</v>
      </c>
      <c r="BI168" s="174">
        <f>IF(N168="nulová",J168,0)</f>
        <v>0</v>
      </c>
      <c r="BJ168" s="38" t="s">
        <v>8</v>
      </c>
      <c r="BK168" s="174">
        <f>ROUND(I168*H168,0)</f>
        <v>0</v>
      </c>
      <c r="BL168" s="38" t="s">
        <v>92</v>
      </c>
      <c r="BM168" s="173" t="s">
        <v>289</v>
      </c>
    </row>
    <row r="169" spans="2:65" s="176" customFormat="1">
      <c r="B169" s="175"/>
      <c r="D169" s="177" t="s">
        <v>254</v>
      </c>
      <c r="E169" s="178" t="s">
        <v>1</v>
      </c>
      <c r="F169" s="179" t="s">
        <v>290</v>
      </c>
      <c r="H169" s="180">
        <v>10.544</v>
      </c>
      <c r="I169" s="23"/>
      <c r="L169" s="175"/>
      <c r="M169" s="181"/>
      <c r="T169" s="182"/>
      <c r="AT169" s="178" t="s">
        <v>254</v>
      </c>
      <c r="AU169" s="178" t="s">
        <v>86</v>
      </c>
      <c r="AV169" s="176" t="s">
        <v>86</v>
      </c>
      <c r="AW169" s="176" t="s">
        <v>33</v>
      </c>
      <c r="AX169" s="176" t="s">
        <v>77</v>
      </c>
      <c r="AY169" s="178" t="s">
        <v>245</v>
      </c>
    </row>
    <row r="170" spans="2:65" s="176" customFormat="1">
      <c r="B170" s="175"/>
      <c r="D170" s="177" t="s">
        <v>254</v>
      </c>
      <c r="E170" s="178" t="s">
        <v>1</v>
      </c>
      <c r="F170" s="179" t="s">
        <v>291</v>
      </c>
      <c r="H170" s="180">
        <v>10.252000000000001</v>
      </c>
      <c r="I170" s="23"/>
      <c r="L170" s="175"/>
      <c r="M170" s="181"/>
      <c r="T170" s="182"/>
      <c r="AT170" s="178" t="s">
        <v>254</v>
      </c>
      <c r="AU170" s="178" t="s">
        <v>86</v>
      </c>
      <c r="AV170" s="176" t="s">
        <v>86</v>
      </c>
      <c r="AW170" s="176" t="s">
        <v>33</v>
      </c>
      <c r="AX170" s="176" t="s">
        <v>77</v>
      </c>
      <c r="AY170" s="178" t="s">
        <v>245</v>
      </c>
    </row>
    <row r="171" spans="2:65" s="176" customFormat="1">
      <c r="B171" s="175"/>
      <c r="D171" s="177" t="s">
        <v>254</v>
      </c>
      <c r="E171" s="178" t="s">
        <v>1</v>
      </c>
      <c r="F171" s="179" t="s">
        <v>292</v>
      </c>
      <c r="H171" s="180">
        <v>5.8819999999999997</v>
      </c>
      <c r="I171" s="23"/>
      <c r="L171" s="175"/>
      <c r="M171" s="181"/>
      <c r="T171" s="182"/>
      <c r="AT171" s="178" t="s">
        <v>254</v>
      </c>
      <c r="AU171" s="178" t="s">
        <v>86</v>
      </c>
      <c r="AV171" s="176" t="s">
        <v>86</v>
      </c>
      <c r="AW171" s="176" t="s">
        <v>33</v>
      </c>
      <c r="AX171" s="176" t="s">
        <v>77</v>
      </c>
      <c r="AY171" s="178" t="s">
        <v>245</v>
      </c>
    </row>
    <row r="172" spans="2:65" s="184" customFormat="1">
      <c r="B172" s="183"/>
      <c r="D172" s="177" t="s">
        <v>254</v>
      </c>
      <c r="E172" s="185" t="s">
        <v>1</v>
      </c>
      <c r="F172" s="186" t="s">
        <v>273</v>
      </c>
      <c r="H172" s="187">
        <v>26.678000000000001</v>
      </c>
      <c r="I172" s="24"/>
      <c r="L172" s="183"/>
      <c r="M172" s="188"/>
      <c r="T172" s="189"/>
      <c r="AT172" s="185" t="s">
        <v>254</v>
      </c>
      <c r="AU172" s="185" t="s">
        <v>86</v>
      </c>
      <c r="AV172" s="184" t="s">
        <v>258</v>
      </c>
      <c r="AW172" s="184" t="s">
        <v>33</v>
      </c>
      <c r="AX172" s="184" t="s">
        <v>8</v>
      </c>
      <c r="AY172" s="185" t="s">
        <v>245</v>
      </c>
    </row>
    <row r="173" spans="2:65" s="51" customFormat="1" ht="16.5" customHeight="1">
      <c r="B173" s="50"/>
      <c r="C173" s="163" t="s">
        <v>293</v>
      </c>
      <c r="D173" s="163" t="s">
        <v>248</v>
      </c>
      <c r="E173" s="164" t="s">
        <v>294</v>
      </c>
      <c r="F173" s="165" t="s">
        <v>295</v>
      </c>
      <c r="G173" s="166" t="s">
        <v>268</v>
      </c>
      <c r="H173" s="167">
        <v>5.6639999999999997</v>
      </c>
      <c r="I173" s="22"/>
      <c r="J173" s="168">
        <f>ROUND(I173*H173,0)</f>
        <v>0</v>
      </c>
      <c r="K173" s="165" t="s">
        <v>252</v>
      </c>
      <c r="L173" s="50"/>
      <c r="M173" s="169" t="s">
        <v>1</v>
      </c>
      <c r="N173" s="170" t="s">
        <v>42</v>
      </c>
      <c r="P173" s="171">
        <f>O173*H173</f>
        <v>0</v>
      </c>
      <c r="Q173" s="171">
        <v>2.4532922039999998</v>
      </c>
      <c r="R173" s="171">
        <f>Q173*H173</f>
        <v>13.895447043455999</v>
      </c>
      <c r="S173" s="171">
        <v>0</v>
      </c>
      <c r="T173" s="172">
        <f>S173*H173</f>
        <v>0</v>
      </c>
      <c r="AR173" s="173" t="s">
        <v>92</v>
      </c>
      <c r="AT173" s="173" t="s">
        <v>248</v>
      </c>
      <c r="AU173" s="173" t="s">
        <v>86</v>
      </c>
      <c r="AY173" s="38" t="s">
        <v>245</v>
      </c>
      <c r="BE173" s="174">
        <f>IF(N173="základní",J173,0)</f>
        <v>0</v>
      </c>
      <c r="BF173" s="174">
        <f>IF(N173="snížená",J173,0)</f>
        <v>0</v>
      </c>
      <c r="BG173" s="174">
        <f>IF(N173="zákl. přenesená",J173,0)</f>
        <v>0</v>
      </c>
      <c r="BH173" s="174">
        <f>IF(N173="sníž. přenesená",J173,0)</f>
        <v>0</v>
      </c>
      <c r="BI173" s="174">
        <f>IF(N173="nulová",J173,0)</f>
        <v>0</v>
      </c>
      <c r="BJ173" s="38" t="s">
        <v>8</v>
      </c>
      <c r="BK173" s="174">
        <f>ROUND(I173*H173,0)</f>
        <v>0</v>
      </c>
      <c r="BL173" s="38" t="s">
        <v>92</v>
      </c>
      <c r="BM173" s="173" t="s">
        <v>296</v>
      </c>
    </row>
    <row r="174" spans="2:65" s="176" customFormat="1">
      <c r="B174" s="175"/>
      <c r="D174" s="177" t="s">
        <v>254</v>
      </c>
      <c r="E174" s="178" t="s">
        <v>1</v>
      </c>
      <c r="F174" s="179" t="s">
        <v>297</v>
      </c>
      <c r="H174" s="180">
        <v>1.536</v>
      </c>
      <c r="I174" s="23"/>
      <c r="L174" s="175"/>
      <c r="M174" s="181"/>
      <c r="T174" s="182"/>
      <c r="AT174" s="178" t="s">
        <v>254</v>
      </c>
      <c r="AU174" s="178" t="s">
        <v>86</v>
      </c>
      <c r="AV174" s="176" t="s">
        <v>86</v>
      </c>
      <c r="AW174" s="176" t="s">
        <v>33</v>
      </c>
      <c r="AX174" s="176" t="s">
        <v>77</v>
      </c>
      <c r="AY174" s="178" t="s">
        <v>245</v>
      </c>
    </row>
    <row r="175" spans="2:65" s="176" customFormat="1">
      <c r="B175" s="175"/>
      <c r="D175" s="177" t="s">
        <v>254</v>
      </c>
      <c r="E175" s="178" t="s">
        <v>1</v>
      </c>
      <c r="F175" s="179" t="s">
        <v>298</v>
      </c>
      <c r="H175" s="180">
        <v>0.28799999999999998</v>
      </c>
      <c r="I175" s="23"/>
      <c r="L175" s="175"/>
      <c r="M175" s="181"/>
      <c r="T175" s="182"/>
      <c r="AT175" s="178" t="s">
        <v>254</v>
      </c>
      <c r="AU175" s="178" t="s">
        <v>86</v>
      </c>
      <c r="AV175" s="176" t="s">
        <v>86</v>
      </c>
      <c r="AW175" s="176" t="s">
        <v>33</v>
      </c>
      <c r="AX175" s="176" t="s">
        <v>77</v>
      </c>
      <c r="AY175" s="178" t="s">
        <v>245</v>
      </c>
    </row>
    <row r="176" spans="2:65" s="176" customFormat="1">
      <c r="B176" s="175"/>
      <c r="D176" s="177" t="s">
        <v>254</v>
      </c>
      <c r="E176" s="178" t="s">
        <v>1</v>
      </c>
      <c r="F176" s="179" t="s">
        <v>299</v>
      </c>
      <c r="H176" s="180">
        <v>3.84</v>
      </c>
      <c r="I176" s="23"/>
      <c r="L176" s="175"/>
      <c r="M176" s="181"/>
      <c r="T176" s="182"/>
      <c r="AT176" s="178" t="s">
        <v>254</v>
      </c>
      <c r="AU176" s="178" t="s">
        <v>86</v>
      </c>
      <c r="AV176" s="176" t="s">
        <v>86</v>
      </c>
      <c r="AW176" s="176" t="s">
        <v>33</v>
      </c>
      <c r="AX176" s="176" t="s">
        <v>77</v>
      </c>
      <c r="AY176" s="178" t="s">
        <v>245</v>
      </c>
    </row>
    <row r="177" spans="2:65" s="184" customFormat="1">
      <c r="B177" s="183"/>
      <c r="D177" s="177" t="s">
        <v>254</v>
      </c>
      <c r="E177" s="185" t="s">
        <v>1</v>
      </c>
      <c r="F177" s="186" t="s">
        <v>265</v>
      </c>
      <c r="H177" s="187">
        <v>5.6639999999999997</v>
      </c>
      <c r="I177" s="24"/>
      <c r="L177" s="183"/>
      <c r="M177" s="188"/>
      <c r="T177" s="189"/>
      <c r="AT177" s="185" t="s">
        <v>254</v>
      </c>
      <c r="AU177" s="185" t="s">
        <v>86</v>
      </c>
      <c r="AV177" s="184" t="s">
        <v>258</v>
      </c>
      <c r="AW177" s="184" t="s">
        <v>33</v>
      </c>
      <c r="AX177" s="184" t="s">
        <v>8</v>
      </c>
      <c r="AY177" s="185" t="s">
        <v>245</v>
      </c>
    </row>
    <row r="178" spans="2:65" s="152" customFormat="1" ht="22.9" customHeight="1">
      <c r="B178" s="151"/>
      <c r="D178" s="153" t="s">
        <v>76</v>
      </c>
      <c r="E178" s="161" t="s">
        <v>258</v>
      </c>
      <c r="F178" s="161" t="s">
        <v>300</v>
      </c>
      <c r="I178" s="21"/>
      <c r="J178" s="162">
        <f>BK178</f>
        <v>0</v>
      </c>
      <c r="L178" s="151"/>
      <c r="M178" s="156"/>
      <c r="P178" s="157">
        <f>SUM(P179:P251)</f>
        <v>0</v>
      </c>
      <c r="R178" s="157">
        <f>SUM(R179:R251)</f>
        <v>120.74646267075218</v>
      </c>
      <c r="T178" s="158">
        <f>SUM(T179:T251)</f>
        <v>0.68100000000000005</v>
      </c>
      <c r="AR178" s="153" t="s">
        <v>8</v>
      </c>
      <c r="AT178" s="159" t="s">
        <v>76</v>
      </c>
      <c r="AU178" s="159" t="s">
        <v>8</v>
      </c>
      <c r="AY178" s="153" t="s">
        <v>245</v>
      </c>
      <c r="BK178" s="160">
        <f>SUM(BK179:BK251)</f>
        <v>0</v>
      </c>
    </row>
    <row r="179" spans="2:65" s="51" customFormat="1" ht="24.2" customHeight="1">
      <c r="B179" s="50"/>
      <c r="C179" s="163" t="s">
        <v>301</v>
      </c>
      <c r="D179" s="163" t="s">
        <v>248</v>
      </c>
      <c r="E179" s="164" t="s">
        <v>302</v>
      </c>
      <c r="F179" s="165" t="s">
        <v>303</v>
      </c>
      <c r="G179" s="166" t="s">
        <v>268</v>
      </c>
      <c r="H179" s="167">
        <v>11.74</v>
      </c>
      <c r="I179" s="22"/>
      <c r="J179" s="168">
        <f>ROUND(I179*H179,0)</f>
        <v>0</v>
      </c>
      <c r="K179" s="165" t="s">
        <v>252</v>
      </c>
      <c r="L179" s="50"/>
      <c r="M179" s="169" t="s">
        <v>1</v>
      </c>
      <c r="N179" s="170" t="s">
        <v>42</v>
      </c>
      <c r="P179" s="171">
        <f>O179*H179</f>
        <v>0</v>
      </c>
      <c r="Q179" s="171">
        <v>1.8774999999999999</v>
      </c>
      <c r="R179" s="171">
        <f>Q179*H179</f>
        <v>22.04185</v>
      </c>
      <c r="S179" s="171">
        <v>0</v>
      </c>
      <c r="T179" s="172">
        <f>S179*H179</f>
        <v>0</v>
      </c>
      <c r="AR179" s="173" t="s">
        <v>92</v>
      </c>
      <c r="AT179" s="173" t="s">
        <v>248</v>
      </c>
      <c r="AU179" s="173" t="s">
        <v>86</v>
      </c>
      <c r="AY179" s="38" t="s">
        <v>245</v>
      </c>
      <c r="BE179" s="174">
        <f>IF(N179="základní",J179,0)</f>
        <v>0</v>
      </c>
      <c r="BF179" s="174">
        <f>IF(N179="snížená",J179,0)</f>
        <v>0</v>
      </c>
      <c r="BG179" s="174">
        <f>IF(N179="zákl. přenesená",J179,0)</f>
        <v>0</v>
      </c>
      <c r="BH179" s="174">
        <f>IF(N179="sníž. přenesená",J179,0)</f>
        <v>0</v>
      </c>
      <c r="BI179" s="174">
        <f>IF(N179="nulová",J179,0)</f>
        <v>0</v>
      </c>
      <c r="BJ179" s="38" t="s">
        <v>8</v>
      </c>
      <c r="BK179" s="174">
        <f>ROUND(I179*H179,0)</f>
        <v>0</v>
      </c>
      <c r="BL179" s="38" t="s">
        <v>92</v>
      </c>
      <c r="BM179" s="173" t="s">
        <v>304</v>
      </c>
    </row>
    <row r="180" spans="2:65" s="176" customFormat="1">
      <c r="B180" s="175"/>
      <c r="D180" s="177" t="s">
        <v>254</v>
      </c>
      <c r="E180" s="178" t="s">
        <v>1</v>
      </c>
      <c r="F180" s="179" t="s">
        <v>305</v>
      </c>
      <c r="H180" s="180">
        <v>10.644</v>
      </c>
      <c r="I180" s="23"/>
      <c r="L180" s="175"/>
      <c r="M180" s="181"/>
      <c r="T180" s="182"/>
      <c r="AT180" s="178" t="s">
        <v>254</v>
      </c>
      <c r="AU180" s="178" t="s">
        <v>86</v>
      </c>
      <c r="AV180" s="176" t="s">
        <v>86</v>
      </c>
      <c r="AW180" s="176" t="s">
        <v>33</v>
      </c>
      <c r="AX180" s="176" t="s">
        <v>77</v>
      </c>
      <c r="AY180" s="178" t="s">
        <v>245</v>
      </c>
    </row>
    <row r="181" spans="2:65" s="176" customFormat="1">
      <c r="B181" s="175"/>
      <c r="D181" s="177" t="s">
        <v>254</v>
      </c>
      <c r="E181" s="178" t="s">
        <v>1</v>
      </c>
      <c r="F181" s="179" t="s">
        <v>306</v>
      </c>
      <c r="H181" s="180">
        <v>0.41099999999999998</v>
      </c>
      <c r="I181" s="23"/>
      <c r="L181" s="175"/>
      <c r="M181" s="181"/>
      <c r="T181" s="182"/>
      <c r="AT181" s="178" t="s">
        <v>254</v>
      </c>
      <c r="AU181" s="178" t="s">
        <v>86</v>
      </c>
      <c r="AV181" s="176" t="s">
        <v>86</v>
      </c>
      <c r="AW181" s="176" t="s">
        <v>33</v>
      </c>
      <c r="AX181" s="176" t="s">
        <v>77</v>
      </c>
      <c r="AY181" s="178" t="s">
        <v>245</v>
      </c>
    </row>
    <row r="182" spans="2:65" s="176" customFormat="1">
      <c r="B182" s="175"/>
      <c r="D182" s="177" t="s">
        <v>254</v>
      </c>
      <c r="E182" s="178" t="s">
        <v>1</v>
      </c>
      <c r="F182" s="179" t="s">
        <v>307</v>
      </c>
      <c r="H182" s="180">
        <v>0.32500000000000001</v>
      </c>
      <c r="I182" s="23"/>
      <c r="L182" s="175"/>
      <c r="M182" s="181"/>
      <c r="T182" s="182"/>
      <c r="AT182" s="178" t="s">
        <v>254</v>
      </c>
      <c r="AU182" s="178" t="s">
        <v>86</v>
      </c>
      <c r="AV182" s="176" t="s">
        <v>86</v>
      </c>
      <c r="AW182" s="176" t="s">
        <v>33</v>
      </c>
      <c r="AX182" s="176" t="s">
        <v>77</v>
      </c>
      <c r="AY182" s="178" t="s">
        <v>245</v>
      </c>
    </row>
    <row r="183" spans="2:65" s="176" customFormat="1">
      <c r="B183" s="175"/>
      <c r="D183" s="177" t="s">
        <v>254</v>
      </c>
      <c r="E183" s="178" t="s">
        <v>1</v>
      </c>
      <c r="F183" s="179" t="s">
        <v>308</v>
      </c>
      <c r="H183" s="180">
        <v>0.36</v>
      </c>
      <c r="I183" s="23"/>
      <c r="L183" s="175"/>
      <c r="M183" s="181"/>
      <c r="T183" s="182"/>
      <c r="AT183" s="178" t="s">
        <v>254</v>
      </c>
      <c r="AU183" s="178" t="s">
        <v>86</v>
      </c>
      <c r="AV183" s="176" t="s">
        <v>86</v>
      </c>
      <c r="AW183" s="176" t="s">
        <v>33</v>
      </c>
      <c r="AX183" s="176" t="s">
        <v>77</v>
      </c>
      <c r="AY183" s="178" t="s">
        <v>245</v>
      </c>
    </row>
    <row r="184" spans="2:65" s="184" customFormat="1">
      <c r="B184" s="183"/>
      <c r="D184" s="177" t="s">
        <v>254</v>
      </c>
      <c r="E184" s="185" t="s">
        <v>1</v>
      </c>
      <c r="F184" s="186" t="s">
        <v>265</v>
      </c>
      <c r="H184" s="187">
        <v>11.74</v>
      </c>
      <c r="I184" s="24"/>
      <c r="L184" s="183"/>
      <c r="M184" s="188"/>
      <c r="T184" s="189"/>
      <c r="AT184" s="185" t="s">
        <v>254</v>
      </c>
      <c r="AU184" s="185" t="s">
        <v>86</v>
      </c>
      <c r="AV184" s="184" t="s">
        <v>258</v>
      </c>
      <c r="AW184" s="184" t="s">
        <v>33</v>
      </c>
      <c r="AX184" s="184" t="s">
        <v>8</v>
      </c>
      <c r="AY184" s="185" t="s">
        <v>245</v>
      </c>
    </row>
    <row r="185" spans="2:65" s="51" customFormat="1" ht="24.2" customHeight="1">
      <c r="B185" s="50"/>
      <c r="C185" s="163" t="s">
        <v>309</v>
      </c>
      <c r="D185" s="163" t="s">
        <v>248</v>
      </c>
      <c r="E185" s="164" t="s">
        <v>310</v>
      </c>
      <c r="F185" s="165" t="s">
        <v>311</v>
      </c>
      <c r="G185" s="166" t="s">
        <v>268</v>
      </c>
      <c r="H185" s="167">
        <v>3.746</v>
      </c>
      <c r="I185" s="22"/>
      <c r="J185" s="168">
        <f>ROUND(I185*H185,0)</f>
        <v>0</v>
      </c>
      <c r="K185" s="165" t="s">
        <v>252</v>
      </c>
      <c r="L185" s="50"/>
      <c r="M185" s="169" t="s">
        <v>1</v>
      </c>
      <c r="N185" s="170" t="s">
        <v>42</v>
      </c>
      <c r="P185" s="171">
        <f>O185*H185</f>
        <v>0</v>
      </c>
      <c r="Q185" s="171">
        <v>1.8774999999999999</v>
      </c>
      <c r="R185" s="171">
        <f>Q185*H185</f>
        <v>7.0331149999999996</v>
      </c>
      <c r="S185" s="171">
        <v>0</v>
      </c>
      <c r="T185" s="172">
        <f>S185*H185</f>
        <v>0</v>
      </c>
      <c r="AR185" s="173" t="s">
        <v>92</v>
      </c>
      <c r="AT185" s="173" t="s">
        <v>248</v>
      </c>
      <c r="AU185" s="173" t="s">
        <v>86</v>
      </c>
      <c r="AY185" s="38" t="s">
        <v>245</v>
      </c>
      <c r="BE185" s="174">
        <f>IF(N185="základní",J185,0)</f>
        <v>0</v>
      </c>
      <c r="BF185" s="174">
        <f>IF(N185="snížená",J185,0)</f>
        <v>0</v>
      </c>
      <c r="BG185" s="174">
        <f>IF(N185="zákl. přenesená",J185,0)</f>
        <v>0</v>
      </c>
      <c r="BH185" s="174">
        <f>IF(N185="sníž. přenesená",J185,0)</f>
        <v>0</v>
      </c>
      <c r="BI185" s="174">
        <f>IF(N185="nulová",J185,0)</f>
        <v>0</v>
      </c>
      <c r="BJ185" s="38" t="s">
        <v>8</v>
      </c>
      <c r="BK185" s="174">
        <f>ROUND(I185*H185,0)</f>
        <v>0</v>
      </c>
      <c r="BL185" s="38" t="s">
        <v>92</v>
      </c>
      <c r="BM185" s="173" t="s">
        <v>312</v>
      </c>
    </row>
    <row r="186" spans="2:65" s="176" customFormat="1">
      <c r="B186" s="175"/>
      <c r="D186" s="177" t="s">
        <v>254</v>
      </c>
      <c r="E186" s="178" t="s">
        <v>1</v>
      </c>
      <c r="F186" s="179" t="s">
        <v>313</v>
      </c>
      <c r="H186" s="180">
        <v>0.98799999999999999</v>
      </c>
      <c r="I186" s="23"/>
      <c r="L186" s="175"/>
      <c r="M186" s="181"/>
      <c r="T186" s="182"/>
      <c r="AT186" s="178" t="s">
        <v>254</v>
      </c>
      <c r="AU186" s="178" t="s">
        <v>86</v>
      </c>
      <c r="AV186" s="176" t="s">
        <v>86</v>
      </c>
      <c r="AW186" s="176" t="s">
        <v>33</v>
      </c>
      <c r="AX186" s="176" t="s">
        <v>77</v>
      </c>
      <c r="AY186" s="178" t="s">
        <v>245</v>
      </c>
    </row>
    <row r="187" spans="2:65" s="176" customFormat="1">
      <c r="B187" s="175"/>
      <c r="D187" s="177" t="s">
        <v>254</v>
      </c>
      <c r="E187" s="178" t="s">
        <v>1</v>
      </c>
      <c r="F187" s="179" t="s">
        <v>314</v>
      </c>
      <c r="H187" s="180">
        <v>1.2</v>
      </c>
      <c r="I187" s="23"/>
      <c r="L187" s="175"/>
      <c r="M187" s="181"/>
      <c r="T187" s="182"/>
      <c r="AT187" s="178" t="s">
        <v>254</v>
      </c>
      <c r="AU187" s="178" t="s">
        <v>86</v>
      </c>
      <c r="AV187" s="176" t="s">
        <v>86</v>
      </c>
      <c r="AW187" s="176" t="s">
        <v>33</v>
      </c>
      <c r="AX187" s="176" t="s">
        <v>77</v>
      </c>
      <c r="AY187" s="178" t="s">
        <v>245</v>
      </c>
    </row>
    <row r="188" spans="2:65" s="176" customFormat="1">
      <c r="B188" s="175"/>
      <c r="D188" s="177" t="s">
        <v>254</v>
      </c>
      <c r="E188" s="178" t="s">
        <v>1</v>
      </c>
      <c r="F188" s="179" t="s">
        <v>315</v>
      </c>
      <c r="H188" s="180">
        <v>1.139</v>
      </c>
      <c r="I188" s="23"/>
      <c r="L188" s="175"/>
      <c r="M188" s="181"/>
      <c r="T188" s="182"/>
      <c r="AT188" s="178" t="s">
        <v>254</v>
      </c>
      <c r="AU188" s="178" t="s">
        <v>86</v>
      </c>
      <c r="AV188" s="176" t="s">
        <v>86</v>
      </c>
      <c r="AW188" s="176" t="s">
        <v>33</v>
      </c>
      <c r="AX188" s="176" t="s">
        <v>77</v>
      </c>
      <c r="AY188" s="178" t="s">
        <v>245</v>
      </c>
    </row>
    <row r="189" spans="2:65" s="176" customFormat="1">
      <c r="B189" s="175"/>
      <c r="D189" s="177" t="s">
        <v>254</v>
      </c>
      <c r="E189" s="178" t="s">
        <v>1</v>
      </c>
      <c r="F189" s="179" t="s">
        <v>316</v>
      </c>
      <c r="H189" s="180">
        <v>0.41899999999999998</v>
      </c>
      <c r="I189" s="23"/>
      <c r="L189" s="175"/>
      <c r="M189" s="181"/>
      <c r="T189" s="182"/>
      <c r="AT189" s="178" t="s">
        <v>254</v>
      </c>
      <c r="AU189" s="178" t="s">
        <v>86</v>
      </c>
      <c r="AV189" s="176" t="s">
        <v>86</v>
      </c>
      <c r="AW189" s="176" t="s">
        <v>33</v>
      </c>
      <c r="AX189" s="176" t="s">
        <v>77</v>
      </c>
      <c r="AY189" s="178" t="s">
        <v>245</v>
      </c>
    </row>
    <row r="190" spans="2:65" s="184" customFormat="1">
      <c r="B190" s="183"/>
      <c r="D190" s="177" t="s">
        <v>254</v>
      </c>
      <c r="E190" s="185" t="s">
        <v>1</v>
      </c>
      <c r="F190" s="186" t="s">
        <v>265</v>
      </c>
      <c r="H190" s="187">
        <v>3.746</v>
      </c>
      <c r="I190" s="24"/>
      <c r="L190" s="183"/>
      <c r="M190" s="188"/>
      <c r="T190" s="189"/>
      <c r="AT190" s="185" t="s">
        <v>254</v>
      </c>
      <c r="AU190" s="185" t="s">
        <v>86</v>
      </c>
      <c r="AV190" s="184" t="s">
        <v>258</v>
      </c>
      <c r="AW190" s="184" t="s">
        <v>33</v>
      </c>
      <c r="AX190" s="184" t="s">
        <v>8</v>
      </c>
      <c r="AY190" s="185" t="s">
        <v>245</v>
      </c>
    </row>
    <row r="191" spans="2:65" s="51" customFormat="1" ht="33" customHeight="1">
      <c r="B191" s="50"/>
      <c r="C191" s="163" t="s">
        <v>317</v>
      </c>
      <c r="D191" s="163" t="s">
        <v>248</v>
      </c>
      <c r="E191" s="164" t="s">
        <v>318</v>
      </c>
      <c r="F191" s="165" t="s">
        <v>319</v>
      </c>
      <c r="G191" s="166" t="s">
        <v>251</v>
      </c>
      <c r="H191" s="167">
        <v>25.2</v>
      </c>
      <c r="I191" s="22"/>
      <c r="J191" s="168">
        <f>ROUND(I191*H191,0)</f>
        <v>0</v>
      </c>
      <c r="K191" s="165" t="s">
        <v>252</v>
      </c>
      <c r="L191" s="50"/>
      <c r="M191" s="169" t="s">
        <v>1</v>
      </c>
      <c r="N191" s="170" t="s">
        <v>42</v>
      </c>
      <c r="P191" s="171">
        <f>O191*H191</f>
        <v>0</v>
      </c>
      <c r="Q191" s="171">
        <v>0.16632</v>
      </c>
      <c r="R191" s="171">
        <f>Q191*H191</f>
        <v>4.1912639999999994</v>
      </c>
      <c r="S191" s="171">
        <v>0</v>
      </c>
      <c r="T191" s="172">
        <f>S191*H191</f>
        <v>0</v>
      </c>
      <c r="AR191" s="173" t="s">
        <v>92</v>
      </c>
      <c r="AT191" s="173" t="s">
        <v>248</v>
      </c>
      <c r="AU191" s="173" t="s">
        <v>86</v>
      </c>
      <c r="AY191" s="38" t="s">
        <v>245</v>
      </c>
      <c r="BE191" s="174">
        <f>IF(N191="základní",J191,0)</f>
        <v>0</v>
      </c>
      <c r="BF191" s="174">
        <f>IF(N191="snížená",J191,0)</f>
        <v>0</v>
      </c>
      <c r="BG191" s="174">
        <f>IF(N191="zákl. přenesená",J191,0)</f>
        <v>0</v>
      </c>
      <c r="BH191" s="174">
        <f>IF(N191="sníž. přenesená",J191,0)</f>
        <v>0</v>
      </c>
      <c r="BI191" s="174">
        <f>IF(N191="nulová",J191,0)</f>
        <v>0</v>
      </c>
      <c r="BJ191" s="38" t="s">
        <v>8</v>
      </c>
      <c r="BK191" s="174">
        <f>ROUND(I191*H191,0)</f>
        <v>0</v>
      </c>
      <c r="BL191" s="38" t="s">
        <v>92</v>
      </c>
      <c r="BM191" s="173" t="s">
        <v>320</v>
      </c>
    </row>
    <row r="192" spans="2:65" s="176" customFormat="1">
      <c r="B192" s="175"/>
      <c r="D192" s="177" t="s">
        <v>254</v>
      </c>
      <c r="E192" s="178" t="s">
        <v>1</v>
      </c>
      <c r="F192" s="179" t="s">
        <v>321</v>
      </c>
      <c r="H192" s="180">
        <v>25.2</v>
      </c>
      <c r="I192" s="23"/>
      <c r="L192" s="175"/>
      <c r="M192" s="181"/>
      <c r="T192" s="182"/>
      <c r="AT192" s="178" t="s">
        <v>254</v>
      </c>
      <c r="AU192" s="178" t="s">
        <v>86</v>
      </c>
      <c r="AV192" s="176" t="s">
        <v>86</v>
      </c>
      <c r="AW192" s="176" t="s">
        <v>33</v>
      </c>
      <c r="AX192" s="176" t="s">
        <v>77</v>
      </c>
      <c r="AY192" s="178" t="s">
        <v>245</v>
      </c>
    </row>
    <row r="193" spans="2:65" s="184" customFormat="1">
      <c r="B193" s="183"/>
      <c r="D193" s="177" t="s">
        <v>254</v>
      </c>
      <c r="E193" s="185" t="s">
        <v>1</v>
      </c>
      <c r="F193" s="186" t="s">
        <v>265</v>
      </c>
      <c r="H193" s="187">
        <v>25.2</v>
      </c>
      <c r="I193" s="24"/>
      <c r="L193" s="183"/>
      <c r="M193" s="188"/>
      <c r="T193" s="189"/>
      <c r="AT193" s="185" t="s">
        <v>254</v>
      </c>
      <c r="AU193" s="185" t="s">
        <v>86</v>
      </c>
      <c r="AV193" s="184" t="s">
        <v>258</v>
      </c>
      <c r="AW193" s="184" t="s">
        <v>33</v>
      </c>
      <c r="AX193" s="184" t="s">
        <v>8</v>
      </c>
      <c r="AY193" s="185" t="s">
        <v>245</v>
      </c>
    </row>
    <row r="194" spans="2:65" s="51" customFormat="1" ht="37.9" customHeight="1">
      <c r="B194" s="50"/>
      <c r="C194" s="163" t="s">
        <v>322</v>
      </c>
      <c r="D194" s="163" t="s">
        <v>248</v>
      </c>
      <c r="E194" s="164" t="s">
        <v>323</v>
      </c>
      <c r="F194" s="165" t="s">
        <v>324</v>
      </c>
      <c r="G194" s="166" t="s">
        <v>251</v>
      </c>
      <c r="H194" s="167">
        <v>53.43</v>
      </c>
      <c r="I194" s="22"/>
      <c r="J194" s="168">
        <f>ROUND(I194*H194,0)</f>
        <v>0</v>
      </c>
      <c r="K194" s="165" t="s">
        <v>252</v>
      </c>
      <c r="L194" s="50"/>
      <c r="M194" s="169" t="s">
        <v>1</v>
      </c>
      <c r="N194" s="170" t="s">
        <v>42</v>
      </c>
      <c r="P194" s="171">
        <f>O194*H194</f>
        <v>0</v>
      </c>
      <c r="Q194" s="171">
        <v>0.20712</v>
      </c>
      <c r="R194" s="171">
        <f>Q194*H194</f>
        <v>11.0664216</v>
      </c>
      <c r="S194" s="171">
        <v>0</v>
      </c>
      <c r="T194" s="172">
        <f>S194*H194</f>
        <v>0</v>
      </c>
      <c r="AR194" s="173" t="s">
        <v>92</v>
      </c>
      <c r="AT194" s="173" t="s">
        <v>248</v>
      </c>
      <c r="AU194" s="173" t="s">
        <v>86</v>
      </c>
      <c r="AY194" s="38" t="s">
        <v>245</v>
      </c>
      <c r="BE194" s="174">
        <f>IF(N194="základní",J194,0)</f>
        <v>0</v>
      </c>
      <c r="BF194" s="174">
        <f>IF(N194="snížená",J194,0)</f>
        <v>0</v>
      </c>
      <c r="BG194" s="174">
        <f>IF(N194="zákl. přenesená",J194,0)</f>
        <v>0</v>
      </c>
      <c r="BH194" s="174">
        <f>IF(N194="sníž. přenesená",J194,0)</f>
        <v>0</v>
      </c>
      <c r="BI194" s="174">
        <f>IF(N194="nulová",J194,0)</f>
        <v>0</v>
      </c>
      <c r="BJ194" s="38" t="s">
        <v>8</v>
      </c>
      <c r="BK194" s="174">
        <f>ROUND(I194*H194,0)</f>
        <v>0</v>
      </c>
      <c r="BL194" s="38" t="s">
        <v>92</v>
      </c>
      <c r="BM194" s="173" t="s">
        <v>325</v>
      </c>
    </row>
    <row r="195" spans="2:65" s="176" customFormat="1">
      <c r="B195" s="175"/>
      <c r="D195" s="177" t="s">
        <v>254</v>
      </c>
      <c r="E195" s="178" t="s">
        <v>1</v>
      </c>
      <c r="F195" s="179" t="s">
        <v>326</v>
      </c>
      <c r="H195" s="180">
        <v>31.43</v>
      </c>
      <c r="I195" s="23"/>
      <c r="L195" s="175"/>
      <c r="M195" s="181"/>
      <c r="T195" s="182"/>
      <c r="AT195" s="178" t="s">
        <v>254</v>
      </c>
      <c r="AU195" s="178" t="s">
        <v>86</v>
      </c>
      <c r="AV195" s="176" t="s">
        <v>86</v>
      </c>
      <c r="AW195" s="176" t="s">
        <v>33</v>
      </c>
      <c r="AX195" s="176" t="s">
        <v>77</v>
      </c>
      <c r="AY195" s="178" t="s">
        <v>245</v>
      </c>
    </row>
    <row r="196" spans="2:65" s="176" customFormat="1">
      <c r="B196" s="175"/>
      <c r="D196" s="177" t="s">
        <v>254</v>
      </c>
      <c r="E196" s="178" t="s">
        <v>1</v>
      </c>
      <c r="F196" s="179" t="s">
        <v>327</v>
      </c>
      <c r="H196" s="180">
        <v>22</v>
      </c>
      <c r="I196" s="23"/>
      <c r="L196" s="175"/>
      <c r="M196" s="181"/>
      <c r="T196" s="182"/>
      <c r="AT196" s="178" t="s">
        <v>254</v>
      </c>
      <c r="AU196" s="178" t="s">
        <v>86</v>
      </c>
      <c r="AV196" s="176" t="s">
        <v>86</v>
      </c>
      <c r="AW196" s="176" t="s">
        <v>33</v>
      </c>
      <c r="AX196" s="176" t="s">
        <v>77</v>
      </c>
      <c r="AY196" s="178" t="s">
        <v>245</v>
      </c>
    </row>
    <row r="197" spans="2:65" s="184" customFormat="1">
      <c r="B197" s="183"/>
      <c r="D197" s="177" t="s">
        <v>254</v>
      </c>
      <c r="E197" s="185" t="s">
        <v>1</v>
      </c>
      <c r="F197" s="186" t="s">
        <v>265</v>
      </c>
      <c r="H197" s="187">
        <v>53.43</v>
      </c>
      <c r="I197" s="24"/>
      <c r="L197" s="183"/>
      <c r="M197" s="188"/>
      <c r="T197" s="189"/>
      <c r="AT197" s="185" t="s">
        <v>254</v>
      </c>
      <c r="AU197" s="185" t="s">
        <v>86</v>
      </c>
      <c r="AV197" s="184" t="s">
        <v>258</v>
      </c>
      <c r="AW197" s="184" t="s">
        <v>33</v>
      </c>
      <c r="AX197" s="184" t="s">
        <v>8</v>
      </c>
      <c r="AY197" s="185" t="s">
        <v>245</v>
      </c>
    </row>
    <row r="198" spans="2:65" s="51" customFormat="1" ht="24.2" customHeight="1">
      <c r="B198" s="50"/>
      <c r="C198" s="163" t="s">
        <v>328</v>
      </c>
      <c r="D198" s="163" t="s">
        <v>248</v>
      </c>
      <c r="E198" s="164" t="s">
        <v>329</v>
      </c>
      <c r="F198" s="165" t="s">
        <v>330</v>
      </c>
      <c r="G198" s="166" t="s">
        <v>268</v>
      </c>
      <c r="H198" s="167">
        <v>12.994</v>
      </c>
      <c r="I198" s="22"/>
      <c r="J198" s="168">
        <f>ROUND(I198*H198,0)</f>
        <v>0</v>
      </c>
      <c r="K198" s="165" t="s">
        <v>252</v>
      </c>
      <c r="L198" s="50"/>
      <c r="M198" s="169" t="s">
        <v>1</v>
      </c>
      <c r="N198" s="170" t="s">
        <v>42</v>
      </c>
      <c r="P198" s="171">
        <f>O198*H198</f>
        <v>0</v>
      </c>
      <c r="Q198" s="171">
        <v>2.4532922039999998</v>
      </c>
      <c r="R198" s="171">
        <f>Q198*H198</f>
        <v>31.878078898775996</v>
      </c>
      <c r="S198" s="171">
        <v>0</v>
      </c>
      <c r="T198" s="172">
        <f>S198*H198</f>
        <v>0</v>
      </c>
      <c r="AR198" s="173" t="s">
        <v>92</v>
      </c>
      <c r="AT198" s="173" t="s">
        <v>248</v>
      </c>
      <c r="AU198" s="173" t="s">
        <v>86</v>
      </c>
      <c r="AY198" s="38" t="s">
        <v>245</v>
      </c>
      <c r="BE198" s="174">
        <f>IF(N198="základní",J198,0)</f>
        <v>0</v>
      </c>
      <c r="BF198" s="174">
        <f>IF(N198="snížená",J198,0)</f>
        <v>0</v>
      </c>
      <c r="BG198" s="174">
        <f>IF(N198="zákl. přenesená",J198,0)</f>
        <v>0</v>
      </c>
      <c r="BH198" s="174">
        <f>IF(N198="sníž. přenesená",J198,0)</f>
        <v>0</v>
      </c>
      <c r="BI198" s="174">
        <f>IF(N198="nulová",J198,0)</f>
        <v>0</v>
      </c>
      <c r="BJ198" s="38" t="s">
        <v>8</v>
      </c>
      <c r="BK198" s="174">
        <f>ROUND(I198*H198,0)</f>
        <v>0</v>
      </c>
      <c r="BL198" s="38" t="s">
        <v>92</v>
      </c>
      <c r="BM198" s="173" t="s">
        <v>331</v>
      </c>
    </row>
    <row r="199" spans="2:65" s="176" customFormat="1">
      <c r="B199" s="175"/>
      <c r="D199" s="177" t="s">
        <v>254</v>
      </c>
      <c r="E199" s="178" t="s">
        <v>1</v>
      </c>
      <c r="F199" s="179" t="s">
        <v>332</v>
      </c>
      <c r="H199" s="180">
        <v>9.8680000000000003</v>
      </c>
      <c r="I199" s="23"/>
      <c r="L199" s="175"/>
      <c r="M199" s="181"/>
      <c r="T199" s="182"/>
      <c r="AT199" s="178" t="s">
        <v>254</v>
      </c>
      <c r="AU199" s="178" t="s">
        <v>86</v>
      </c>
      <c r="AV199" s="176" t="s">
        <v>86</v>
      </c>
      <c r="AW199" s="176" t="s">
        <v>33</v>
      </c>
      <c r="AX199" s="176" t="s">
        <v>77</v>
      </c>
      <c r="AY199" s="178" t="s">
        <v>245</v>
      </c>
    </row>
    <row r="200" spans="2:65" s="176" customFormat="1" ht="22.5">
      <c r="B200" s="175"/>
      <c r="D200" s="177" t="s">
        <v>254</v>
      </c>
      <c r="E200" s="178" t="s">
        <v>1</v>
      </c>
      <c r="F200" s="179" t="s">
        <v>333</v>
      </c>
      <c r="H200" s="180">
        <v>3.1259999999999999</v>
      </c>
      <c r="I200" s="23"/>
      <c r="L200" s="175"/>
      <c r="M200" s="181"/>
      <c r="T200" s="182"/>
      <c r="AT200" s="178" t="s">
        <v>254</v>
      </c>
      <c r="AU200" s="178" t="s">
        <v>86</v>
      </c>
      <c r="AV200" s="176" t="s">
        <v>86</v>
      </c>
      <c r="AW200" s="176" t="s">
        <v>33</v>
      </c>
      <c r="AX200" s="176" t="s">
        <v>77</v>
      </c>
      <c r="AY200" s="178" t="s">
        <v>245</v>
      </c>
    </row>
    <row r="201" spans="2:65" s="184" customFormat="1">
      <c r="B201" s="183"/>
      <c r="D201" s="177" t="s">
        <v>254</v>
      </c>
      <c r="E201" s="185" t="s">
        <v>1</v>
      </c>
      <c r="F201" s="186" t="s">
        <v>265</v>
      </c>
      <c r="H201" s="187">
        <v>12.994</v>
      </c>
      <c r="I201" s="24"/>
      <c r="L201" s="183"/>
      <c r="M201" s="188"/>
      <c r="T201" s="189"/>
      <c r="AT201" s="185" t="s">
        <v>254</v>
      </c>
      <c r="AU201" s="185" t="s">
        <v>86</v>
      </c>
      <c r="AV201" s="184" t="s">
        <v>258</v>
      </c>
      <c r="AW201" s="184" t="s">
        <v>33</v>
      </c>
      <c r="AX201" s="184" t="s">
        <v>8</v>
      </c>
      <c r="AY201" s="185" t="s">
        <v>245</v>
      </c>
    </row>
    <row r="202" spans="2:65" s="51" customFormat="1" ht="24.2" customHeight="1">
      <c r="B202" s="50"/>
      <c r="C202" s="163" t="s">
        <v>334</v>
      </c>
      <c r="D202" s="163" t="s">
        <v>248</v>
      </c>
      <c r="E202" s="164" t="s">
        <v>335</v>
      </c>
      <c r="F202" s="165" t="s">
        <v>336</v>
      </c>
      <c r="G202" s="166" t="s">
        <v>251</v>
      </c>
      <c r="H202" s="167">
        <v>71.376000000000005</v>
      </c>
      <c r="I202" s="22"/>
      <c r="J202" s="168">
        <f>ROUND(I202*H202,0)</f>
        <v>0</v>
      </c>
      <c r="K202" s="165" t="s">
        <v>252</v>
      </c>
      <c r="L202" s="50"/>
      <c r="M202" s="169" t="s">
        <v>1</v>
      </c>
      <c r="N202" s="170" t="s">
        <v>42</v>
      </c>
      <c r="P202" s="171">
        <f>O202*H202</f>
        <v>0</v>
      </c>
      <c r="Q202" s="171">
        <v>2.7469E-3</v>
      </c>
      <c r="R202" s="171">
        <f>Q202*H202</f>
        <v>0.19606273440000002</v>
      </c>
      <c r="S202" s="171">
        <v>0</v>
      </c>
      <c r="T202" s="172">
        <f>S202*H202</f>
        <v>0</v>
      </c>
      <c r="AR202" s="173" t="s">
        <v>92</v>
      </c>
      <c r="AT202" s="173" t="s">
        <v>248</v>
      </c>
      <c r="AU202" s="173" t="s">
        <v>86</v>
      </c>
      <c r="AY202" s="38" t="s">
        <v>245</v>
      </c>
      <c r="BE202" s="174">
        <f>IF(N202="základní",J202,0)</f>
        <v>0</v>
      </c>
      <c r="BF202" s="174">
        <f>IF(N202="snížená",J202,0)</f>
        <v>0</v>
      </c>
      <c r="BG202" s="174">
        <f>IF(N202="zákl. přenesená",J202,0)</f>
        <v>0</v>
      </c>
      <c r="BH202" s="174">
        <f>IF(N202="sníž. přenesená",J202,0)</f>
        <v>0</v>
      </c>
      <c r="BI202" s="174">
        <f>IF(N202="nulová",J202,0)</f>
        <v>0</v>
      </c>
      <c r="BJ202" s="38" t="s">
        <v>8</v>
      </c>
      <c r="BK202" s="174">
        <f>ROUND(I202*H202,0)</f>
        <v>0</v>
      </c>
      <c r="BL202" s="38" t="s">
        <v>92</v>
      </c>
      <c r="BM202" s="173" t="s">
        <v>337</v>
      </c>
    </row>
    <row r="203" spans="2:65" s="176" customFormat="1">
      <c r="B203" s="175"/>
      <c r="D203" s="177" t="s">
        <v>254</v>
      </c>
      <c r="E203" s="178" t="s">
        <v>1</v>
      </c>
      <c r="F203" s="179" t="s">
        <v>338</v>
      </c>
      <c r="H203" s="180">
        <v>40.118000000000002</v>
      </c>
      <c r="I203" s="23"/>
      <c r="L203" s="175"/>
      <c r="M203" s="181"/>
      <c r="T203" s="182"/>
      <c r="AT203" s="178" t="s">
        <v>254</v>
      </c>
      <c r="AU203" s="178" t="s">
        <v>86</v>
      </c>
      <c r="AV203" s="176" t="s">
        <v>86</v>
      </c>
      <c r="AW203" s="176" t="s">
        <v>33</v>
      </c>
      <c r="AX203" s="176" t="s">
        <v>77</v>
      </c>
      <c r="AY203" s="178" t="s">
        <v>245</v>
      </c>
    </row>
    <row r="204" spans="2:65" s="176" customFormat="1" ht="22.5">
      <c r="B204" s="175"/>
      <c r="D204" s="177" t="s">
        <v>254</v>
      </c>
      <c r="E204" s="178" t="s">
        <v>1</v>
      </c>
      <c r="F204" s="179" t="s">
        <v>339</v>
      </c>
      <c r="H204" s="180">
        <v>31.257999999999999</v>
      </c>
      <c r="I204" s="23"/>
      <c r="L204" s="175"/>
      <c r="M204" s="181"/>
      <c r="T204" s="182"/>
      <c r="AT204" s="178" t="s">
        <v>254</v>
      </c>
      <c r="AU204" s="178" t="s">
        <v>86</v>
      </c>
      <c r="AV204" s="176" t="s">
        <v>86</v>
      </c>
      <c r="AW204" s="176" t="s">
        <v>33</v>
      </c>
      <c r="AX204" s="176" t="s">
        <v>77</v>
      </c>
      <c r="AY204" s="178" t="s">
        <v>245</v>
      </c>
    </row>
    <row r="205" spans="2:65" s="184" customFormat="1">
      <c r="B205" s="183"/>
      <c r="D205" s="177" t="s">
        <v>254</v>
      </c>
      <c r="E205" s="185" t="s">
        <v>1</v>
      </c>
      <c r="F205" s="186" t="s">
        <v>265</v>
      </c>
      <c r="H205" s="187">
        <v>71.376000000000005</v>
      </c>
      <c r="I205" s="24"/>
      <c r="L205" s="183"/>
      <c r="M205" s="188"/>
      <c r="T205" s="189"/>
      <c r="AT205" s="185" t="s">
        <v>254</v>
      </c>
      <c r="AU205" s="185" t="s">
        <v>86</v>
      </c>
      <c r="AV205" s="184" t="s">
        <v>258</v>
      </c>
      <c r="AW205" s="184" t="s">
        <v>33</v>
      </c>
      <c r="AX205" s="184" t="s">
        <v>8</v>
      </c>
      <c r="AY205" s="185" t="s">
        <v>245</v>
      </c>
    </row>
    <row r="206" spans="2:65" s="51" customFormat="1" ht="24.2" customHeight="1">
      <c r="B206" s="50"/>
      <c r="C206" s="163" t="s">
        <v>340</v>
      </c>
      <c r="D206" s="163" t="s">
        <v>248</v>
      </c>
      <c r="E206" s="164" t="s">
        <v>341</v>
      </c>
      <c r="F206" s="165" t="s">
        <v>342</v>
      </c>
      <c r="G206" s="166" t="s">
        <v>251</v>
      </c>
      <c r="H206" s="167">
        <v>71.376000000000005</v>
      </c>
      <c r="I206" s="22"/>
      <c r="J206" s="168">
        <f>ROUND(I206*H206,0)</f>
        <v>0</v>
      </c>
      <c r="K206" s="165" t="s">
        <v>252</v>
      </c>
      <c r="L206" s="50"/>
      <c r="M206" s="169" t="s">
        <v>1</v>
      </c>
      <c r="N206" s="170" t="s">
        <v>42</v>
      </c>
      <c r="P206" s="171">
        <f>O206*H206</f>
        <v>0</v>
      </c>
      <c r="Q206" s="171">
        <v>0</v>
      </c>
      <c r="R206" s="171">
        <f>Q206*H206</f>
        <v>0</v>
      </c>
      <c r="S206" s="171">
        <v>0</v>
      </c>
      <c r="T206" s="172">
        <f>S206*H206</f>
        <v>0</v>
      </c>
      <c r="AR206" s="173" t="s">
        <v>92</v>
      </c>
      <c r="AT206" s="173" t="s">
        <v>248</v>
      </c>
      <c r="AU206" s="173" t="s">
        <v>86</v>
      </c>
      <c r="AY206" s="38" t="s">
        <v>245</v>
      </c>
      <c r="BE206" s="174">
        <f>IF(N206="základní",J206,0)</f>
        <v>0</v>
      </c>
      <c r="BF206" s="174">
        <f>IF(N206="snížená",J206,0)</f>
        <v>0</v>
      </c>
      <c r="BG206" s="174">
        <f>IF(N206="zákl. přenesená",J206,0)</f>
        <v>0</v>
      </c>
      <c r="BH206" s="174">
        <f>IF(N206="sníž. přenesená",J206,0)</f>
        <v>0</v>
      </c>
      <c r="BI206" s="174">
        <f>IF(N206="nulová",J206,0)</f>
        <v>0</v>
      </c>
      <c r="BJ206" s="38" t="s">
        <v>8</v>
      </c>
      <c r="BK206" s="174">
        <f>ROUND(I206*H206,0)</f>
        <v>0</v>
      </c>
      <c r="BL206" s="38" t="s">
        <v>92</v>
      </c>
      <c r="BM206" s="173" t="s">
        <v>343</v>
      </c>
    </row>
    <row r="207" spans="2:65" s="51" customFormat="1" ht="16.5" customHeight="1">
      <c r="B207" s="50"/>
      <c r="C207" s="163" t="s">
        <v>344</v>
      </c>
      <c r="D207" s="163" t="s">
        <v>248</v>
      </c>
      <c r="E207" s="164" t="s">
        <v>345</v>
      </c>
      <c r="F207" s="165" t="s">
        <v>346</v>
      </c>
      <c r="G207" s="166" t="s">
        <v>283</v>
      </c>
      <c r="H207" s="167">
        <v>8.9999999999999993E-3</v>
      </c>
      <c r="I207" s="22"/>
      <c r="J207" s="168">
        <f>ROUND(I207*H207,0)</f>
        <v>0</v>
      </c>
      <c r="K207" s="165" t="s">
        <v>252</v>
      </c>
      <c r="L207" s="50"/>
      <c r="M207" s="169" t="s">
        <v>1</v>
      </c>
      <c r="N207" s="170" t="s">
        <v>42</v>
      </c>
      <c r="P207" s="171">
        <f>O207*H207</f>
        <v>0</v>
      </c>
      <c r="Q207" s="171">
        <v>1.0475703999999999</v>
      </c>
      <c r="R207" s="171">
        <f>Q207*H207</f>
        <v>9.4281335999999976E-3</v>
      </c>
      <c r="S207" s="171">
        <v>0</v>
      </c>
      <c r="T207" s="172">
        <f>S207*H207</f>
        <v>0</v>
      </c>
      <c r="AR207" s="173" t="s">
        <v>92</v>
      </c>
      <c r="AT207" s="173" t="s">
        <v>248</v>
      </c>
      <c r="AU207" s="173" t="s">
        <v>86</v>
      </c>
      <c r="AY207" s="38" t="s">
        <v>245</v>
      </c>
      <c r="BE207" s="174">
        <f>IF(N207="základní",J207,0)</f>
        <v>0</v>
      </c>
      <c r="BF207" s="174">
        <f>IF(N207="snížená",J207,0)</f>
        <v>0</v>
      </c>
      <c r="BG207" s="174">
        <f>IF(N207="zákl. přenesená",J207,0)</f>
        <v>0</v>
      </c>
      <c r="BH207" s="174">
        <f>IF(N207="sníž. přenesená",J207,0)</f>
        <v>0</v>
      </c>
      <c r="BI207" s="174">
        <f>IF(N207="nulová",J207,0)</f>
        <v>0</v>
      </c>
      <c r="BJ207" s="38" t="s">
        <v>8</v>
      </c>
      <c r="BK207" s="174">
        <f>ROUND(I207*H207,0)</f>
        <v>0</v>
      </c>
      <c r="BL207" s="38" t="s">
        <v>92</v>
      </c>
      <c r="BM207" s="173" t="s">
        <v>347</v>
      </c>
    </row>
    <row r="208" spans="2:65" s="176" customFormat="1">
      <c r="B208" s="175"/>
      <c r="D208" s="177" t="s">
        <v>254</v>
      </c>
      <c r="E208" s="178" t="s">
        <v>1</v>
      </c>
      <c r="F208" s="179" t="s">
        <v>348</v>
      </c>
      <c r="H208" s="180">
        <v>8.9999999999999993E-3</v>
      </c>
      <c r="I208" s="23"/>
      <c r="L208" s="175"/>
      <c r="M208" s="181"/>
      <c r="T208" s="182"/>
      <c r="AT208" s="178" t="s">
        <v>254</v>
      </c>
      <c r="AU208" s="178" t="s">
        <v>86</v>
      </c>
      <c r="AV208" s="176" t="s">
        <v>86</v>
      </c>
      <c r="AW208" s="176" t="s">
        <v>33</v>
      </c>
      <c r="AX208" s="176" t="s">
        <v>8</v>
      </c>
      <c r="AY208" s="178" t="s">
        <v>245</v>
      </c>
    </row>
    <row r="209" spans="2:65" s="51" customFormat="1" ht="16.5" customHeight="1">
      <c r="B209" s="50"/>
      <c r="C209" s="163" t="s">
        <v>349</v>
      </c>
      <c r="D209" s="163" t="s">
        <v>248</v>
      </c>
      <c r="E209" s="164" t="s">
        <v>350</v>
      </c>
      <c r="F209" s="165" t="s">
        <v>351</v>
      </c>
      <c r="G209" s="166" t="s">
        <v>283</v>
      </c>
      <c r="H209" s="167">
        <v>0.77100000000000002</v>
      </c>
      <c r="I209" s="22"/>
      <c r="J209" s="168">
        <f>ROUND(I209*H209,0)</f>
        <v>0</v>
      </c>
      <c r="K209" s="165" t="s">
        <v>252</v>
      </c>
      <c r="L209" s="50"/>
      <c r="M209" s="169" t="s">
        <v>1</v>
      </c>
      <c r="N209" s="170" t="s">
        <v>42</v>
      </c>
      <c r="P209" s="171">
        <f>O209*H209</f>
        <v>0</v>
      </c>
      <c r="Q209" s="171">
        <v>1.0492218</v>
      </c>
      <c r="R209" s="171">
        <f>Q209*H209</f>
        <v>0.80895000780000004</v>
      </c>
      <c r="S209" s="171">
        <v>0</v>
      </c>
      <c r="T209" s="172">
        <f>S209*H209</f>
        <v>0</v>
      </c>
      <c r="AR209" s="173" t="s">
        <v>92</v>
      </c>
      <c r="AT209" s="173" t="s">
        <v>248</v>
      </c>
      <c r="AU209" s="173" t="s">
        <v>86</v>
      </c>
      <c r="AY209" s="38" t="s">
        <v>245</v>
      </c>
      <c r="BE209" s="174">
        <f>IF(N209="základní",J209,0)</f>
        <v>0</v>
      </c>
      <c r="BF209" s="174">
        <f>IF(N209="snížená",J209,0)</f>
        <v>0</v>
      </c>
      <c r="BG209" s="174">
        <f>IF(N209="zákl. přenesená",J209,0)</f>
        <v>0</v>
      </c>
      <c r="BH209" s="174">
        <f>IF(N209="sníž. přenesená",J209,0)</f>
        <v>0</v>
      </c>
      <c r="BI209" s="174">
        <f>IF(N209="nulová",J209,0)</f>
        <v>0</v>
      </c>
      <c r="BJ209" s="38" t="s">
        <v>8</v>
      </c>
      <c r="BK209" s="174">
        <f>ROUND(I209*H209,0)</f>
        <v>0</v>
      </c>
      <c r="BL209" s="38" t="s">
        <v>92</v>
      </c>
      <c r="BM209" s="173" t="s">
        <v>352</v>
      </c>
    </row>
    <row r="210" spans="2:65" s="176" customFormat="1">
      <c r="B210" s="175"/>
      <c r="D210" s="177" t="s">
        <v>254</v>
      </c>
      <c r="E210" s="178" t="s">
        <v>1</v>
      </c>
      <c r="F210" s="179" t="s">
        <v>353</v>
      </c>
      <c r="H210" s="180">
        <v>0.77100000000000002</v>
      </c>
      <c r="I210" s="23"/>
      <c r="L210" s="175"/>
      <c r="M210" s="181"/>
      <c r="T210" s="182"/>
      <c r="AT210" s="178" t="s">
        <v>254</v>
      </c>
      <c r="AU210" s="178" t="s">
        <v>86</v>
      </c>
      <c r="AV210" s="176" t="s">
        <v>86</v>
      </c>
      <c r="AW210" s="176" t="s">
        <v>33</v>
      </c>
      <c r="AX210" s="176" t="s">
        <v>8</v>
      </c>
      <c r="AY210" s="178" t="s">
        <v>245</v>
      </c>
    </row>
    <row r="211" spans="2:65" s="51" customFormat="1" ht="16.5" customHeight="1">
      <c r="B211" s="50"/>
      <c r="C211" s="163" t="s">
        <v>354</v>
      </c>
      <c r="D211" s="163" t="s">
        <v>248</v>
      </c>
      <c r="E211" s="164" t="s">
        <v>355</v>
      </c>
      <c r="F211" s="165" t="s">
        <v>356</v>
      </c>
      <c r="G211" s="166" t="s">
        <v>283</v>
      </c>
      <c r="H211" s="167">
        <v>0.90600000000000003</v>
      </c>
      <c r="I211" s="22"/>
      <c r="J211" s="168">
        <f>ROUND(I211*H211,0)</f>
        <v>0</v>
      </c>
      <c r="K211" s="165" t="s">
        <v>252</v>
      </c>
      <c r="L211" s="50"/>
      <c r="M211" s="169" t="s">
        <v>1</v>
      </c>
      <c r="N211" s="170" t="s">
        <v>42</v>
      </c>
      <c r="P211" s="171">
        <f>O211*H211</f>
        <v>0</v>
      </c>
      <c r="Q211" s="171">
        <v>1.0627727796999999</v>
      </c>
      <c r="R211" s="171">
        <f>Q211*H211</f>
        <v>0.96287213840819996</v>
      </c>
      <c r="S211" s="171">
        <v>0</v>
      </c>
      <c r="T211" s="172">
        <f>S211*H211</f>
        <v>0</v>
      </c>
      <c r="AR211" s="173" t="s">
        <v>92</v>
      </c>
      <c r="AT211" s="173" t="s">
        <v>248</v>
      </c>
      <c r="AU211" s="173" t="s">
        <v>86</v>
      </c>
      <c r="AY211" s="38" t="s">
        <v>245</v>
      </c>
      <c r="BE211" s="174">
        <f>IF(N211="základní",J211,0)</f>
        <v>0</v>
      </c>
      <c r="BF211" s="174">
        <f>IF(N211="snížená",J211,0)</f>
        <v>0</v>
      </c>
      <c r="BG211" s="174">
        <f>IF(N211="zákl. přenesená",J211,0)</f>
        <v>0</v>
      </c>
      <c r="BH211" s="174">
        <f>IF(N211="sníž. přenesená",J211,0)</f>
        <v>0</v>
      </c>
      <c r="BI211" s="174">
        <f>IF(N211="nulová",J211,0)</f>
        <v>0</v>
      </c>
      <c r="BJ211" s="38" t="s">
        <v>8</v>
      </c>
      <c r="BK211" s="174">
        <f>ROUND(I211*H211,0)</f>
        <v>0</v>
      </c>
      <c r="BL211" s="38" t="s">
        <v>92</v>
      </c>
      <c r="BM211" s="173" t="s">
        <v>357</v>
      </c>
    </row>
    <row r="212" spans="2:65" s="176" customFormat="1">
      <c r="B212" s="175"/>
      <c r="D212" s="177" t="s">
        <v>254</v>
      </c>
      <c r="E212" s="178" t="s">
        <v>1</v>
      </c>
      <c r="F212" s="179" t="s">
        <v>358</v>
      </c>
      <c r="H212" s="180">
        <v>0.90600000000000003</v>
      </c>
      <c r="I212" s="23"/>
      <c r="L212" s="175"/>
      <c r="M212" s="181"/>
      <c r="T212" s="182"/>
      <c r="AT212" s="178" t="s">
        <v>254</v>
      </c>
      <c r="AU212" s="178" t="s">
        <v>86</v>
      </c>
      <c r="AV212" s="176" t="s">
        <v>86</v>
      </c>
      <c r="AW212" s="176" t="s">
        <v>33</v>
      </c>
      <c r="AX212" s="176" t="s">
        <v>8</v>
      </c>
      <c r="AY212" s="178" t="s">
        <v>245</v>
      </c>
    </row>
    <row r="213" spans="2:65" s="51" customFormat="1" ht="21.75" customHeight="1">
      <c r="B213" s="50"/>
      <c r="C213" s="163" t="s">
        <v>82</v>
      </c>
      <c r="D213" s="163" t="s">
        <v>248</v>
      </c>
      <c r="E213" s="164" t="s">
        <v>359</v>
      </c>
      <c r="F213" s="165" t="s">
        <v>360</v>
      </c>
      <c r="G213" s="166" t="s">
        <v>361</v>
      </c>
      <c r="H213" s="167">
        <v>3</v>
      </c>
      <c r="I213" s="22"/>
      <c r="J213" s="168">
        <f>ROUND(I213*H213,0)</f>
        <v>0</v>
      </c>
      <c r="K213" s="165" t="s">
        <v>252</v>
      </c>
      <c r="L213" s="50"/>
      <c r="M213" s="169" t="s">
        <v>1</v>
      </c>
      <c r="N213" s="170" t="s">
        <v>42</v>
      </c>
      <c r="P213" s="171">
        <f>O213*H213</f>
        <v>0</v>
      </c>
      <c r="Q213" s="171">
        <v>2.6931E-2</v>
      </c>
      <c r="R213" s="171">
        <f>Q213*H213</f>
        <v>8.0793000000000004E-2</v>
      </c>
      <c r="S213" s="171">
        <v>0</v>
      </c>
      <c r="T213" s="172">
        <f>S213*H213</f>
        <v>0</v>
      </c>
      <c r="AR213" s="173" t="s">
        <v>92</v>
      </c>
      <c r="AT213" s="173" t="s">
        <v>248</v>
      </c>
      <c r="AU213" s="173" t="s">
        <v>86</v>
      </c>
      <c r="AY213" s="38" t="s">
        <v>245</v>
      </c>
      <c r="BE213" s="174">
        <f>IF(N213="základní",J213,0)</f>
        <v>0</v>
      </c>
      <c r="BF213" s="174">
        <f>IF(N213="snížená",J213,0)</f>
        <v>0</v>
      </c>
      <c r="BG213" s="174">
        <f>IF(N213="zákl. přenesená",J213,0)</f>
        <v>0</v>
      </c>
      <c r="BH213" s="174">
        <f>IF(N213="sníž. přenesená",J213,0)</f>
        <v>0</v>
      </c>
      <c r="BI213" s="174">
        <f>IF(N213="nulová",J213,0)</f>
        <v>0</v>
      </c>
      <c r="BJ213" s="38" t="s">
        <v>8</v>
      </c>
      <c r="BK213" s="174">
        <f>ROUND(I213*H213,0)</f>
        <v>0</v>
      </c>
      <c r="BL213" s="38" t="s">
        <v>92</v>
      </c>
      <c r="BM213" s="173" t="s">
        <v>362</v>
      </c>
    </row>
    <row r="214" spans="2:65" s="176" customFormat="1">
      <c r="B214" s="175"/>
      <c r="D214" s="177" t="s">
        <v>254</v>
      </c>
      <c r="E214" s="178" t="s">
        <v>1</v>
      </c>
      <c r="F214" s="179" t="s">
        <v>258</v>
      </c>
      <c r="H214" s="180">
        <v>3</v>
      </c>
      <c r="I214" s="23"/>
      <c r="L214" s="175"/>
      <c r="M214" s="181"/>
      <c r="T214" s="182"/>
      <c r="AT214" s="178" t="s">
        <v>254</v>
      </c>
      <c r="AU214" s="178" t="s">
        <v>86</v>
      </c>
      <c r="AV214" s="176" t="s">
        <v>86</v>
      </c>
      <c r="AW214" s="176" t="s">
        <v>33</v>
      </c>
      <c r="AX214" s="176" t="s">
        <v>8</v>
      </c>
      <c r="AY214" s="178" t="s">
        <v>245</v>
      </c>
    </row>
    <row r="215" spans="2:65" s="51" customFormat="1" ht="24.2" customHeight="1">
      <c r="B215" s="50"/>
      <c r="C215" s="163" t="s">
        <v>363</v>
      </c>
      <c r="D215" s="163" t="s">
        <v>248</v>
      </c>
      <c r="E215" s="164" t="s">
        <v>364</v>
      </c>
      <c r="F215" s="165" t="s">
        <v>365</v>
      </c>
      <c r="G215" s="166" t="s">
        <v>283</v>
      </c>
      <c r="H215" s="167">
        <v>0.78300000000000003</v>
      </c>
      <c r="I215" s="22"/>
      <c r="J215" s="168">
        <f>ROUND(I215*H215,0)</f>
        <v>0</v>
      </c>
      <c r="K215" s="165" t="s">
        <v>252</v>
      </c>
      <c r="L215" s="50"/>
      <c r="M215" s="169" t="s">
        <v>1</v>
      </c>
      <c r="N215" s="170" t="s">
        <v>42</v>
      </c>
      <c r="P215" s="171">
        <f>O215*H215</f>
        <v>0</v>
      </c>
      <c r="Q215" s="171">
        <v>1.0900000000000001</v>
      </c>
      <c r="R215" s="171">
        <f>Q215*H215</f>
        <v>0.85347000000000006</v>
      </c>
      <c r="S215" s="171">
        <v>0</v>
      </c>
      <c r="T215" s="172">
        <f>S215*H215</f>
        <v>0</v>
      </c>
      <c r="AR215" s="173" t="s">
        <v>92</v>
      </c>
      <c r="AT215" s="173" t="s">
        <v>248</v>
      </c>
      <c r="AU215" s="173" t="s">
        <v>86</v>
      </c>
      <c r="AY215" s="38" t="s">
        <v>245</v>
      </c>
      <c r="BE215" s="174">
        <f>IF(N215="základní",J215,0)</f>
        <v>0</v>
      </c>
      <c r="BF215" s="174">
        <f>IF(N215="snížená",J215,0)</f>
        <v>0</v>
      </c>
      <c r="BG215" s="174">
        <f>IF(N215="zákl. přenesená",J215,0)</f>
        <v>0</v>
      </c>
      <c r="BH215" s="174">
        <f>IF(N215="sníž. přenesená",J215,0)</f>
        <v>0</v>
      </c>
      <c r="BI215" s="174">
        <f>IF(N215="nulová",J215,0)</f>
        <v>0</v>
      </c>
      <c r="BJ215" s="38" t="s">
        <v>8</v>
      </c>
      <c r="BK215" s="174">
        <f>ROUND(I215*H215,0)</f>
        <v>0</v>
      </c>
      <c r="BL215" s="38" t="s">
        <v>92</v>
      </c>
      <c r="BM215" s="173" t="s">
        <v>366</v>
      </c>
    </row>
    <row r="216" spans="2:65" s="176" customFormat="1" ht="22.5">
      <c r="B216" s="175"/>
      <c r="D216" s="177" t="s">
        <v>254</v>
      </c>
      <c r="E216" s="178" t="s">
        <v>1</v>
      </c>
      <c r="F216" s="179" t="s">
        <v>367</v>
      </c>
      <c r="H216" s="180">
        <v>0.70299999999999996</v>
      </c>
      <c r="I216" s="23"/>
      <c r="L216" s="175"/>
      <c r="M216" s="181"/>
      <c r="T216" s="182"/>
      <c r="AT216" s="178" t="s">
        <v>254</v>
      </c>
      <c r="AU216" s="178" t="s">
        <v>86</v>
      </c>
      <c r="AV216" s="176" t="s">
        <v>86</v>
      </c>
      <c r="AW216" s="176" t="s">
        <v>33</v>
      </c>
      <c r="AX216" s="176" t="s">
        <v>77</v>
      </c>
      <c r="AY216" s="178" t="s">
        <v>245</v>
      </c>
    </row>
    <row r="217" spans="2:65" s="176" customFormat="1">
      <c r="B217" s="175"/>
      <c r="D217" s="177" t="s">
        <v>254</v>
      </c>
      <c r="E217" s="178" t="s">
        <v>1</v>
      </c>
      <c r="F217" s="179" t="s">
        <v>368</v>
      </c>
      <c r="H217" s="180">
        <v>0.08</v>
      </c>
      <c r="I217" s="23"/>
      <c r="L217" s="175"/>
      <c r="M217" s="181"/>
      <c r="T217" s="182"/>
      <c r="AT217" s="178" t="s">
        <v>254</v>
      </c>
      <c r="AU217" s="178" t="s">
        <v>86</v>
      </c>
      <c r="AV217" s="176" t="s">
        <v>86</v>
      </c>
      <c r="AW217" s="176" t="s">
        <v>33</v>
      </c>
      <c r="AX217" s="176" t="s">
        <v>77</v>
      </c>
      <c r="AY217" s="178" t="s">
        <v>245</v>
      </c>
    </row>
    <row r="218" spans="2:65" s="184" customFormat="1">
      <c r="B218" s="183"/>
      <c r="D218" s="177" t="s">
        <v>254</v>
      </c>
      <c r="E218" s="185" t="s">
        <v>1</v>
      </c>
      <c r="F218" s="186" t="s">
        <v>265</v>
      </c>
      <c r="H218" s="187">
        <v>0.78300000000000003</v>
      </c>
      <c r="I218" s="24"/>
      <c r="L218" s="183"/>
      <c r="M218" s="188"/>
      <c r="T218" s="189"/>
      <c r="AT218" s="185" t="s">
        <v>254</v>
      </c>
      <c r="AU218" s="185" t="s">
        <v>86</v>
      </c>
      <c r="AV218" s="184" t="s">
        <v>258</v>
      </c>
      <c r="AW218" s="184" t="s">
        <v>33</v>
      </c>
      <c r="AX218" s="184" t="s">
        <v>8</v>
      </c>
      <c r="AY218" s="185" t="s">
        <v>245</v>
      </c>
    </row>
    <row r="219" spans="2:65" s="51" customFormat="1" ht="24.2" customHeight="1">
      <c r="B219" s="50"/>
      <c r="C219" s="163" t="s">
        <v>369</v>
      </c>
      <c r="D219" s="163" t="s">
        <v>248</v>
      </c>
      <c r="E219" s="164" t="s">
        <v>370</v>
      </c>
      <c r="F219" s="165" t="s">
        <v>371</v>
      </c>
      <c r="G219" s="166" t="s">
        <v>283</v>
      </c>
      <c r="H219" s="167">
        <v>1.405</v>
      </c>
      <c r="I219" s="22"/>
      <c r="J219" s="168">
        <f>ROUND(I219*H219,0)</f>
        <v>0</v>
      </c>
      <c r="K219" s="165" t="s">
        <v>252</v>
      </c>
      <c r="L219" s="50"/>
      <c r="M219" s="169" t="s">
        <v>1</v>
      </c>
      <c r="N219" s="170" t="s">
        <v>42</v>
      </c>
      <c r="P219" s="171">
        <f>O219*H219</f>
        <v>0</v>
      </c>
      <c r="Q219" s="171">
        <v>1.0900000000000001</v>
      </c>
      <c r="R219" s="171">
        <f>Q219*H219</f>
        <v>1.5314500000000002</v>
      </c>
      <c r="S219" s="171">
        <v>0</v>
      </c>
      <c r="T219" s="172">
        <f>S219*H219</f>
        <v>0</v>
      </c>
      <c r="AR219" s="173" t="s">
        <v>92</v>
      </c>
      <c r="AT219" s="173" t="s">
        <v>248</v>
      </c>
      <c r="AU219" s="173" t="s">
        <v>86</v>
      </c>
      <c r="AY219" s="38" t="s">
        <v>245</v>
      </c>
      <c r="BE219" s="174">
        <f>IF(N219="základní",J219,0)</f>
        <v>0</v>
      </c>
      <c r="BF219" s="174">
        <f>IF(N219="snížená",J219,0)</f>
        <v>0</v>
      </c>
      <c r="BG219" s="174">
        <f>IF(N219="zákl. přenesená",J219,0)</f>
        <v>0</v>
      </c>
      <c r="BH219" s="174">
        <f>IF(N219="sníž. přenesená",J219,0)</f>
        <v>0</v>
      </c>
      <c r="BI219" s="174">
        <f>IF(N219="nulová",J219,0)</f>
        <v>0</v>
      </c>
      <c r="BJ219" s="38" t="s">
        <v>8</v>
      </c>
      <c r="BK219" s="174">
        <f>ROUND(I219*H219,0)</f>
        <v>0</v>
      </c>
      <c r="BL219" s="38" t="s">
        <v>92</v>
      </c>
      <c r="BM219" s="173" t="s">
        <v>372</v>
      </c>
    </row>
    <row r="220" spans="2:65" s="176" customFormat="1">
      <c r="B220" s="175"/>
      <c r="D220" s="177" t="s">
        <v>254</v>
      </c>
      <c r="E220" s="178" t="s">
        <v>1</v>
      </c>
      <c r="F220" s="179" t="s">
        <v>373</v>
      </c>
      <c r="H220" s="180">
        <v>0.64200000000000002</v>
      </c>
      <c r="I220" s="23"/>
      <c r="L220" s="175"/>
      <c r="M220" s="181"/>
      <c r="T220" s="182"/>
      <c r="AT220" s="178" t="s">
        <v>254</v>
      </c>
      <c r="AU220" s="178" t="s">
        <v>86</v>
      </c>
      <c r="AV220" s="176" t="s">
        <v>86</v>
      </c>
      <c r="AW220" s="176" t="s">
        <v>33</v>
      </c>
      <c r="AX220" s="176" t="s">
        <v>77</v>
      </c>
      <c r="AY220" s="178" t="s">
        <v>245</v>
      </c>
    </row>
    <row r="221" spans="2:65" s="176" customFormat="1">
      <c r="B221" s="175"/>
      <c r="D221" s="177" t="s">
        <v>254</v>
      </c>
      <c r="E221" s="178" t="s">
        <v>1</v>
      </c>
      <c r="F221" s="179" t="s">
        <v>374</v>
      </c>
      <c r="H221" s="180">
        <v>0.76300000000000001</v>
      </c>
      <c r="I221" s="23"/>
      <c r="L221" s="175"/>
      <c r="M221" s="181"/>
      <c r="T221" s="182"/>
      <c r="AT221" s="178" t="s">
        <v>254</v>
      </c>
      <c r="AU221" s="178" t="s">
        <v>86</v>
      </c>
      <c r="AV221" s="176" t="s">
        <v>86</v>
      </c>
      <c r="AW221" s="176" t="s">
        <v>33</v>
      </c>
      <c r="AX221" s="176" t="s">
        <v>77</v>
      </c>
      <c r="AY221" s="178" t="s">
        <v>245</v>
      </c>
    </row>
    <row r="222" spans="2:65" s="184" customFormat="1">
      <c r="B222" s="183"/>
      <c r="D222" s="177" t="s">
        <v>254</v>
      </c>
      <c r="E222" s="185" t="s">
        <v>1</v>
      </c>
      <c r="F222" s="186" t="s">
        <v>265</v>
      </c>
      <c r="H222" s="187">
        <v>1.405</v>
      </c>
      <c r="I222" s="24"/>
      <c r="L222" s="183"/>
      <c r="M222" s="188"/>
      <c r="T222" s="189"/>
      <c r="AT222" s="185" t="s">
        <v>254</v>
      </c>
      <c r="AU222" s="185" t="s">
        <v>86</v>
      </c>
      <c r="AV222" s="184" t="s">
        <v>258</v>
      </c>
      <c r="AW222" s="184" t="s">
        <v>33</v>
      </c>
      <c r="AX222" s="184" t="s">
        <v>8</v>
      </c>
      <c r="AY222" s="185" t="s">
        <v>245</v>
      </c>
    </row>
    <row r="223" spans="2:65" s="51" customFormat="1" ht="16.5" customHeight="1">
      <c r="B223" s="50"/>
      <c r="C223" s="190" t="s">
        <v>375</v>
      </c>
      <c r="D223" s="190" t="s">
        <v>376</v>
      </c>
      <c r="E223" s="191" t="s">
        <v>377</v>
      </c>
      <c r="F223" s="192" t="s">
        <v>378</v>
      </c>
      <c r="G223" s="193" t="s">
        <v>379</v>
      </c>
      <c r="H223" s="194">
        <v>509.565</v>
      </c>
      <c r="I223" s="25"/>
      <c r="J223" s="195">
        <f>ROUND(I223*H223,0)</f>
        <v>0</v>
      </c>
      <c r="K223" s="192" t="s">
        <v>1</v>
      </c>
      <c r="L223" s="196"/>
      <c r="M223" s="197" t="s">
        <v>1</v>
      </c>
      <c r="N223" s="198" t="s">
        <v>42</v>
      </c>
      <c r="P223" s="171">
        <f>O223*H223</f>
        <v>0</v>
      </c>
      <c r="Q223" s="171">
        <v>0</v>
      </c>
      <c r="R223" s="171">
        <f>Q223*H223</f>
        <v>0</v>
      </c>
      <c r="S223" s="171">
        <v>0</v>
      </c>
      <c r="T223" s="172">
        <f>S223*H223</f>
        <v>0</v>
      </c>
      <c r="AR223" s="173" t="s">
        <v>309</v>
      </c>
      <c r="AT223" s="173" t="s">
        <v>376</v>
      </c>
      <c r="AU223" s="173" t="s">
        <v>86</v>
      </c>
      <c r="AY223" s="38" t="s">
        <v>245</v>
      </c>
      <c r="BE223" s="174">
        <f>IF(N223="základní",J223,0)</f>
        <v>0</v>
      </c>
      <c r="BF223" s="174">
        <f>IF(N223="snížená",J223,0)</f>
        <v>0</v>
      </c>
      <c r="BG223" s="174">
        <f>IF(N223="zákl. přenesená",J223,0)</f>
        <v>0</v>
      </c>
      <c r="BH223" s="174">
        <f>IF(N223="sníž. přenesená",J223,0)</f>
        <v>0</v>
      </c>
      <c r="BI223" s="174">
        <f>IF(N223="nulová",J223,0)</f>
        <v>0</v>
      </c>
      <c r="BJ223" s="38" t="s">
        <v>8</v>
      </c>
      <c r="BK223" s="174">
        <f>ROUND(I223*H223,0)</f>
        <v>0</v>
      </c>
      <c r="BL223" s="38" t="s">
        <v>92</v>
      </c>
      <c r="BM223" s="173" t="s">
        <v>380</v>
      </c>
    </row>
    <row r="224" spans="2:65" s="176" customFormat="1">
      <c r="B224" s="175"/>
      <c r="D224" s="177" t="s">
        <v>254</v>
      </c>
      <c r="E224" s="178" t="s">
        <v>1</v>
      </c>
      <c r="F224" s="179" t="s">
        <v>381</v>
      </c>
      <c r="H224" s="180">
        <v>509.565</v>
      </c>
      <c r="I224" s="23"/>
      <c r="L224" s="175"/>
      <c r="M224" s="181"/>
      <c r="T224" s="182"/>
      <c r="AT224" s="178" t="s">
        <v>254</v>
      </c>
      <c r="AU224" s="178" t="s">
        <v>86</v>
      </c>
      <c r="AV224" s="176" t="s">
        <v>86</v>
      </c>
      <c r="AW224" s="176" t="s">
        <v>33</v>
      </c>
      <c r="AX224" s="176" t="s">
        <v>8</v>
      </c>
      <c r="AY224" s="178" t="s">
        <v>245</v>
      </c>
    </row>
    <row r="225" spans="2:65" s="51" customFormat="1" ht="24.2" customHeight="1">
      <c r="B225" s="50"/>
      <c r="C225" s="163" t="s">
        <v>9</v>
      </c>
      <c r="D225" s="163" t="s">
        <v>248</v>
      </c>
      <c r="E225" s="164" t="s">
        <v>382</v>
      </c>
      <c r="F225" s="165" t="s">
        <v>383</v>
      </c>
      <c r="G225" s="166" t="s">
        <v>251</v>
      </c>
      <c r="H225" s="167">
        <v>1.456</v>
      </c>
      <c r="I225" s="22"/>
      <c r="J225" s="168">
        <f>ROUND(I225*H225,0)</f>
        <v>0</v>
      </c>
      <c r="K225" s="165" t="s">
        <v>252</v>
      </c>
      <c r="L225" s="50"/>
      <c r="M225" s="169" t="s">
        <v>1</v>
      </c>
      <c r="N225" s="170" t="s">
        <v>42</v>
      </c>
      <c r="P225" s="171">
        <f>O225*H225</f>
        <v>0</v>
      </c>
      <c r="Q225" s="171">
        <v>1.575E-3</v>
      </c>
      <c r="R225" s="171">
        <f>Q225*H225</f>
        <v>2.2932E-3</v>
      </c>
      <c r="S225" s="171">
        <v>0</v>
      </c>
      <c r="T225" s="172">
        <f>S225*H225</f>
        <v>0</v>
      </c>
      <c r="AR225" s="173" t="s">
        <v>92</v>
      </c>
      <c r="AT225" s="173" t="s">
        <v>248</v>
      </c>
      <c r="AU225" s="173" t="s">
        <v>86</v>
      </c>
      <c r="AY225" s="38" t="s">
        <v>245</v>
      </c>
      <c r="BE225" s="174">
        <f>IF(N225="základní",J225,0)</f>
        <v>0</v>
      </c>
      <c r="BF225" s="174">
        <f>IF(N225="snížená",J225,0)</f>
        <v>0</v>
      </c>
      <c r="BG225" s="174">
        <f>IF(N225="zákl. přenesená",J225,0)</f>
        <v>0</v>
      </c>
      <c r="BH225" s="174">
        <f>IF(N225="sníž. přenesená",J225,0)</f>
        <v>0</v>
      </c>
      <c r="BI225" s="174">
        <f>IF(N225="nulová",J225,0)</f>
        <v>0</v>
      </c>
      <c r="BJ225" s="38" t="s">
        <v>8</v>
      </c>
      <c r="BK225" s="174">
        <f>ROUND(I225*H225,0)</f>
        <v>0</v>
      </c>
      <c r="BL225" s="38" t="s">
        <v>92</v>
      </c>
      <c r="BM225" s="173" t="s">
        <v>384</v>
      </c>
    </row>
    <row r="226" spans="2:65" s="176" customFormat="1">
      <c r="B226" s="175"/>
      <c r="D226" s="177" t="s">
        <v>254</v>
      </c>
      <c r="E226" s="178" t="s">
        <v>1</v>
      </c>
      <c r="F226" s="179" t="s">
        <v>385</v>
      </c>
      <c r="H226" s="180">
        <v>1.456</v>
      </c>
      <c r="I226" s="23"/>
      <c r="L226" s="175"/>
      <c r="M226" s="181"/>
      <c r="T226" s="182"/>
      <c r="AT226" s="178" t="s">
        <v>254</v>
      </c>
      <c r="AU226" s="178" t="s">
        <v>86</v>
      </c>
      <c r="AV226" s="176" t="s">
        <v>86</v>
      </c>
      <c r="AW226" s="176" t="s">
        <v>33</v>
      </c>
      <c r="AX226" s="176" t="s">
        <v>8</v>
      </c>
      <c r="AY226" s="178" t="s">
        <v>245</v>
      </c>
    </row>
    <row r="227" spans="2:65" s="51" customFormat="1" ht="33" customHeight="1">
      <c r="B227" s="50"/>
      <c r="C227" s="163" t="s">
        <v>386</v>
      </c>
      <c r="D227" s="163" t="s">
        <v>248</v>
      </c>
      <c r="E227" s="164" t="s">
        <v>387</v>
      </c>
      <c r="F227" s="165" t="s">
        <v>388</v>
      </c>
      <c r="G227" s="166" t="s">
        <v>251</v>
      </c>
      <c r="H227" s="167">
        <v>1</v>
      </c>
      <c r="I227" s="22"/>
      <c r="J227" s="168">
        <f>ROUND(I227*H227,0)</f>
        <v>0</v>
      </c>
      <c r="K227" s="165" t="s">
        <v>252</v>
      </c>
      <c r="L227" s="50"/>
      <c r="M227" s="169" t="s">
        <v>1</v>
      </c>
      <c r="N227" s="170" t="s">
        <v>42</v>
      </c>
      <c r="P227" s="171">
        <f>O227*H227</f>
        <v>0</v>
      </c>
      <c r="Q227" s="171">
        <v>0.54617400000000005</v>
      </c>
      <c r="R227" s="171">
        <f>Q227*H227</f>
        <v>0.54617400000000005</v>
      </c>
      <c r="S227" s="171">
        <v>0.68100000000000005</v>
      </c>
      <c r="T227" s="172">
        <f>S227*H227</f>
        <v>0.68100000000000005</v>
      </c>
      <c r="AR227" s="173" t="s">
        <v>92</v>
      </c>
      <c r="AT227" s="173" t="s">
        <v>248</v>
      </c>
      <c r="AU227" s="173" t="s">
        <v>86</v>
      </c>
      <c r="AY227" s="38" t="s">
        <v>245</v>
      </c>
      <c r="BE227" s="174">
        <f>IF(N227="základní",J227,0)</f>
        <v>0</v>
      </c>
      <c r="BF227" s="174">
        <f>IF(N227="snížená",J227,0)</f>
        <v>0</v>
      </c>
      <c r="BG227" s="174">
        <f>IF(N227="zákl. přenesená",J227,0)</f>
        <v>0</v>
      </c>
      <c r="BH227" s="174">
        <f>IF(N227="sníž. přenesená",J227,0)</f>
        <v>0</v>
      </c>
      <c r="BI227" s="174">
        <f>IF(N227="nulová",J227,0)</f>
        <v>0</v>
      </c>
      <c r="BJ227" s="38" t="s">
        <v>8</v>
      </c>
      <c r="BK227" s="174">
        <f>ROUND(I227*H227,0)</f>
        <v>0</v>
      </c>
      <c r="BL227" s="38" t="s">
        <v>92</v>
      </c>
      <c r="BM227" s="173" t="s">
        <v>389</v>
      </c>
    </row>
    <row r="228" spans="2:65" s="51" customFormat="1" ht="24.2" customHeight="1">
      <c r="B228" s="50"/>
      <c r="C228" s="163" t="s">
        <v>390</v>
      </c>
      <c r="D228" s="163" t="s">
        <v>248</v>
      </c>
      <c r="E228" s="164" t="s">
        <v>391</v>
      </c>
      <c r="F228" s="165" t="s">
        <v>392</v>
      </c>
      <c r="G228" s="166" t="s">
        <v>251</v>
      </c>
      <c r="H228" s="167">
        <v>0.39900000000000002</v>
      </c>
      <c r="I228" s="22"/>
      <c r="J228" s="168">
        <f>ROUND(I228*H228,0)</f>
        <v>0</v>
      </c>
      <c r="K228" s="165" t="s">
        <v>252</v>
      </c>
      <c r="L228" s="50"/>
      <c r="M228" s="169" t="s">
        <v>1</v>
      </c>
      <c r="N228" s="170" t="s">
        <v>42</v>
      </c>
      <c r="P228" s="171">
        <f>O228*H228</f>
        <v>0</v>
      </c>
      <c r="Q228" s="171">
        <v>2.2117419999999999E-2</v>
      </c>
      <c r="R228" s="171">
        <f>Q228*H228</f>
        <v>8.8248505799999998E-3</v>
      </c>
      <c r="S228" s="171">
        <v>0</v>
      </c>
      <c r="T228" s="172">
        <f>S228*H228</f>
        <v>0</v>
      </c>
      <c r="AR228" s="173" t="s">
        <v>92</v>
      </c>
      <c r="AT228" s="173" t="s">
        <v>248</v>
      </c>
      <c r="AU228" s="173" t="s">
        <v>86</v>
      </c>
      <c r="AY228" s="38" t="s">
        <v>245</v>
      </c>
      <c r="BE228" s="174">
        <f>IF(N228="základní",J228,0)</f>
        <v>0</v>
      </c>
      <c r="BF228" s="174">
        <f>IF(N228="snížená",J228,0)</f>
        <v>0</v>
      </c>
      <c r="BG228" s="174">
        <f>IF(N228="zákl. přenesená",J228,0)</f>
        <v>0</v>
      </c>
      <c r="BH228" s="174">
        <f>IF(N228="sníž. přenesená",J228,0)</f>
        <v>0</v>
      </c>
      <c r="BI228" s="174">
        <f>IF(N228="nulová",J228,0)</f>
        <v>0</v>
      </c>
      <c r="BJ228" s="38" t="s">
        <v>8</v>
      </c>
      <c r="BK228" s="174">
        <f>ROUND(I228*H228,0)</f>
        <v>0</v>
      </c>
      <c r="BL228" s="38" t="s">
        <v>92</v>
      </c>
      <c r="BM228" s="173" t="s">
        <v>393</v>
      </c>
    </row>
    <row r="229" spans="2:65" s="176" customFormat="1">
      <c r="B229" s="175"/>
      <c r="D229" s="177" t="s">
        <v>254</v>
      </c>
      <c r="E229" s="178" t="s">
        <v>1</v>
      </c>
      <c r="F229" s="179" t="s">
        <v>394</v>
      </c>
      <c r="H229" s="180">
        <v>0.39900000000000002</v>
      </c>
      <c r="I229" s="23"/>
      <c r="L229" s="175"/>
      <c r="M229" s="181"/>
      <c r="T229" s="182"/>
      <c r="AT229" s="178" t="s">
        <v>254</v>
      </c>
      <c r="AU229" s="178" t="s">
        <v>86</v>
      </c>
      <c r="AV229" s="176" t="s">
        <v>86</v>
      </c>
      <c r="AW229" s="176" t="s">
        <v>33</v>
      </c>
      <c r="AX229" s="176" t="s">
        <v>77</v>
      </c>
      <c r="AY229" s="178" t="s">
        <v>245</v>
      </c>
    </row>
    <row r="230" spans="2:65" s="184" customFormat="1">
      <c r="B230" s="183"/>
      <c r="D230" s="177" t="s">
        <v>254</v>
      </c>
      <c r="E230" s="185" t="s">
        <v>1</v>
      </c>
      <c r="F230" s="186" t="s">
        <v>265</v>
      </c>
      <c r="H230" s="187">
        <v>0.39900000000000002</v>
      </c>
      <c r="I230" s="24"/>
      <c r="L230" s="183"/>
      <c r="M230" s="188"/>
      <c r="T230" s="189"/>
      <c r="AT230" s="185" t="s">
        <v>254</v>
      </c>
      <c r="AU230" s="185" t="s">
        <v>86</v>
      </c>
      <c r="AV230" s="184" t="s">
        <v>258</v>
      </c>
      <c r="AW230" s="184" t="s">
        <v>33</v>
      </c>
      <c r="AX230" s="184" t="s">
        <v>8</v>
      </c>
      <c r="AY230" s="185" t="s">
        <v>245</v>
      </c>
    </row>
    <row r="231" spans="2:65" s="51" customFormat="1" ht="33" customHeight="1">
      <c r="B231" s="50"/>
      <c r="C231" s="163" t="s">
        <v>395</v>
      </c>
      <c r="D231" s="163" t="s">
        <v>248</v>
      </c>
      <c r="E231" s="164" t="s">
        <v>396</v>
      </c>
      <c r="F231" s="165" t="s">
        <v>397</v>
      </c>
      <c r="G231" s="166" t="s">
        <v>251</v>
      </c>
      <c r="H231" s="167">
        <v>59.295999999999999</v>
      </c>
      <c r="I231" s="22"/>
      <c r="J231" s="168">
        <f>ROUND(I231*H231,0)</f>
        <v>0</v>
      </c>
      <c r="K231" s="165" t="s">
        <v>252</v>
      </c>
      <c r="L231" s="50"/>
      <c r="M231" s="169" t="s">
        <v>1</v>
      </c>
      <c r="N231" s="170" t="s">
        <v>42</v>
      </c>
      <c r="P231" s="171">
        <f>O231*H231</f>
        <v>0</v>
      </c>
      <c r="Q231" s="171">
        <v>2.495876E-2</v>
      </c>
      <c r="R231" s="171">
        <f>Q231*H231</f>
        <v>1.47995463296</v>
      </c>
      <c r="S231" s="171">
        <v>0</v>
      </c>
      <c r="T231" s="172">
        <f>S231*H231</f>
        <v>0</v>
      </c>
      <c r="AR231" s="173" t="s">
        <v>92</v>
      </c>
      <c r="AT231" s="173" t="s">
        <v>248</v>
      </c>
      <c r="AU231" s="173" t="s">
        <v>86</v>
      </c>
      <c r="AY231" s="38" t="s">
        <v>245</v>
      </c>
      <c r="BE231" s="174">
        <f>IF(N231="základní",J231,0)</f>
        <v>0</v>
      </c>
      <c r="BF231" s="174">
        <f>IF(N231="snížená",J231,0)</f>
        <v>0</v>
      </c>
      <c r="BG231" s="174">
        <f>IF(N231="zákl. přenesená",J231,0)</f>
        <v>0</v>
      </c>
      <c r="BH231" s="174">
        <f>IF(N231="sníž. přenesená",J231,0)</f>
        <v>0</v>
      </c>
      <c r="BI231" s="174">
        <f>IF(N231="nulová",J231,0)</f>
        <v>0</v>
      </c>
      <c r="BJ231" s="38" t="s">
        <v>8</v>
      </c>
      <c r="BK231" s="174">
        <f>ROUND(I231*H231,0)</f>
        <v>0</v>
      </c>
      <c r="BL231" s="38" t="s">
        <v>92</v>
      </c>
      <c r="BM231" s="173" t="s">
        <v>398</v>
      </c>
    </row>
    <row r="232" spans="2:65" s="176" customFormat="1">
      <c r="B232" s="175"/>
      <c r="D232" s="177" t="s">
        <v>254</v>
      </c>
      <c r="E232" s="178" t="s">
        <v>1</v>
      </c>
      <c r="F232" s="179" t="s">
        <v>399</v>
      </c>
      <c r="H232" s="180">
        <v>23.341999999999999</v>
      </c>
      <c r="I232" s="23"/>
      <c r="L232" s="175"/>
      <c r="M232" s="181"/>
      <c r="T232" s="182"/>
      <c r="AT232" s="178" t="s">
        <v>254</v>
      </c>
      <c r="AU232" s="178" t="s">
        <v>86</v>
      </c>
      <c r="AV232" s="176" t="s">
        <v>86</v>
      </c>
      <c r="AW232" s="176" t="s">
        <v>33</v>
      </c>
      <c r="AX232" s="176" t="s">
        <v>77</v>
      </c>
      <c r="AY232" s="178" t="s">
        <v>245</v>
      </c>
    </row>
    <row r="233" spans="2:65" s="176" customFormat="1">
      <c r="B233" s="175"/>
      <c r="D233" s="177" t="s">
        <v>254</v>
      </c>
      <c r="E233" s="178" t="s">
        <v>1</v>
      </c>
      <c r="F233" s="179" t="s">
        <v>400</v>
      </c>
      <c r="H233" s="180">
        <v>2.1469999999999998</v>
      </c>
      <c r="I233" s="23"/>
      <c r="L233" s="175"/>
      <c r="M233" s="181"/>
      <c r="T233" s="182"/>
      <c r="AT233" s="178" t="s">
        <v>254</v>
      </c>
      <c r="AU233" s="178" t="s">
        <v>86</v>
      </c>
      <c r="AV233" s="176" t="s">
        <v>86</v>
      </c>
      <c r="AW233" s="176" t="s">
        <v>33</v>
      </c>
      <c r="AX233" s="176" t="s">
        <v>77</v>
      </c>
      <c r="AY233" s="178" t="s">
        <v>245</v>
      </c>
    </row>
    <row r="234" spans="2:65" s="176" customFormat="1">
      <c r="B234" s="175"/>
      <c r="D234" s="177" t="s">
        <v>254</v>
      </c>
      <c r="E234" s="178" t="s">
        <v>1</v>
      </c>
      <c r="F234" s="179" t="s">
        <v>401</v>
      </c>
      <c r="H234" s="180">
        <v>15.18</v>
      </c>
      <c r="I234" s="23"/>
      <c r="L234" s="175"/>
      <c r="M234" s="181"/>
      <c r="T234" s="182"/>
      <c r="AT234" s="178" t="s">
        <v>254</v>
      </c>
      <c r="AU234" s="178" t="s">
        <v>86</v>
      </c>
      <c r="AV234" s="176" t="s">
        <v>86</v>
      </c>
      <c r="AW234" s="176" t="s">
        <v>33</v>
      </c>
      <c r="AX234" s="176" t="s">
        <v>77</v>
      </c>
      <c r="AY234" s="178" t="s">
        <v>245</v>
      </c>
    </row>
    <row r="235" spans="2:65" s="176" customFormat="1">
      <c r="B235" s="175"/>
      <c r="D235" s="177" t="s">
        <v>254</v>
      </c>
      <c r="E235" s="178" t="s">
        <v>1</v>
      </c>
      <c r="F235" s="179" t="s">
        <v>402</v>
      </c>
      <c r="H235" s="180">
        <v>2.9119999999999999</v>
      </c>
      <c r="I235" s="23"/>
      <c r="L235" s="175"/>
      <c r="M235" s="181"/>
      <c r="T235" s="182"/>
      <c r="AT235" s="178" t="s">
        <v>254</v>
      </c>
      <c r="AU235" s="178" t="s">
        <v>86</v>
      </c>
      <c r="AV235" s="176" t="s">
        <v>86</v>
      </c>
      <c r="AW235" s="176" t="s">
        <v>33</v>
      </c>
      <c r="AX235" s="176" t="s">
        <v>77</v>
      </c>
      <c r="AY235" s="178" t="s">
        <v>245</v>
      </c>
    </row>
    <row r="236" spans="2:65" s="176" customFormat="1">
      <c r="B236" s="175"/>
      <c r="D236" s="177" t="s">
        <v>254</v>
      </c>
      <c r="E236" s="178" t="s">
        <v>1</v>
      </c>
      <c r="F236" s="179" t="s">
        <v>403</v>
      </c>
      <c r="H236" s="180">
        <v>4.2779999999999996</v>
      </c>
      <c r="I236" s="23"/>
      <c r="L236" s="175"/>
      <c r="M236" s="181"/>
      <c r="T236" s="182"/>
      <c r="AT236" s="178" t="s">
        <v>254</v>
      </c>
      <c r="AU236" s="178" t="s">
        <v>86</v>
      </c>
      <c r="AV236" s="176" t="s">
        <v>86</v>
      </c>
      <c r="AW236" s="176" t="s">
        <v>33</v>
      </c>
      <c r="AX236" s="176" t="s">
        <v>77</v>
      </c>
      <c r="AY236" s="178" t="s">
        <v>245</v>
      </c>
    </row>
    <row r="237" spans="2:65" s="176" customFormat="1">
      <c r="B237" s="175"/>
      <c r="D237" s="177" t="s">
        <v>254</v>
      </c>
      <c r="E237" s="178" t="s">
        <v>1</v>
      </c>
      <c r="F237" s="179" t="s">
        <v>404</v>
      </c>
      <c r="H237" s="180">
        <v>6.8049999999999997</v>
      </c>
      <c r="I237" s="23"/>
      <c r="L237" s="175"/>
      <c r="M237" s="181"/>
      <c r="T237" s="182"/>
      <c r="AT237" s="178" t="s">
        <v>254</v>
      </c>
      <c r="AU237" s="178" t="s">
        <v>86</v>
      </c>
      <c r="AV237" s="176" t="s">
        <v>86</v>
      </c>
      <c r="AW237" s="176" t="s">
        <v>33</v>
      </c>
      <c r="AX237" s="176" t="s">
        <v>77</v>
      </c>
      <c r="AY237" s="178" t="s">
        <v>245</v>
      </c>
    </row>
    <row r="238" spans="2:65" s="176" customFormat="1">
      <c r="B238" s="175"/>
      <c r="D238" s="177" t="s">
        <v>254</v>
      </c>
      <c r="E238" s="178" t="s">
        <v>1</v>
      </c>
      <c r="F238" s="179" t="s">
        <v>405</v>
      </c>
      <c r="H238" s="180">
        <v>2.2400000000000002</v>
      </c>
      <c r="I238" s="23"/>
      <c r="L238" s="175"/>
      <c r="M238" s="181"/>
      <c r="T238" s="182"/>
      <c r="AT238" s="178" t="s">
        <v>254</v>
      </c>
      <c r="AU238" s="178" t="s">
        <v>86</v>
      </c>
      <c r="AV238" s="176" t="s">
        <v>86</v>
      </c>
      <c r="AW238" s="176" t="s">
        <v>33</v>
      </c>
      <c r="AX238" s="176" t="s">
        <v>77</v>
      </c>
      <c r="AY238" s="178" t="s">
        <v>245</v>
      </c>
    </row>
    <row r="239" spans="2:65" s="176" customFormat="1">
      <c r="B239" s="175"/>
      <c r="D239" s="177" t="s">
        <v>254</v>
      </c>
      <c r="E239" s="178" t="s">
        <v>1</v>
      </c>
      <c r="F239" s="179" t="s">
        <v>406</v>
      </c>
      <c r="H239" s="180">
        <v>2.3919999999999999</v>
      </c>
      <c r="I239" s="23"/>
      <c r="L239" s="175"/>
      <c r="M239" s="181"/>
      <c r="T239" s="182"/>
      <c r="AT239" s="178" t="s">
        <v>254</v>
      </c>
      <c r="AU239" s="178" t="s">
        <v>86</v>
      </c>
      <c r="AV239" s="176" t="s">
        <v>86</v>
      </c>
      <c r="AW239" s="176" t="s">
        <v>33</v>
      </c>
      <c r="AX239" s="176" t="s">
        <v>77</v>
      </c>
      <c r="AY239" s="178" t="s">
        <v>245</v>
      </c>
    </row>
    <row r="240" spans="2:65" s="184" customFormat="1">
      <c r="B240" s="183"/>
      <c r="D240" s="177" t="s">
        <v>254</v>
      </c>
      <c r="E240" s="185" t="s">
        <v>1</v>
      </c>
      <c r="F240" s="186" t="s">
        <v>265</v>
      </c>
      <c r="H240" s="187">
        <v>59.295999999999999</v>
      </c>
      <c r="I240" s="24"/>
      <c r="L240" s="183"/>
      <c r="M240" s="188"/>
      <c r="T240" s="189"/>
      <c r="AT240" s="185" t="s">
        <v>254</v>
      </c>
      <c r="AU240" s="185" t="s">
        <v>86</v>
      </c>
      <c r="AV240" s="184" t="s">
        <v>258</v>
      </c>
      <c r="AW240" s="184" t="s">
        <v>33</v>
      </c>
      <c r="AX240" s="184" t="s">
        <v>8</v>
      </c>
      <c r="AY240" s="185" t="s">
        <v>245</v>
      </c>
    </row>
    <row r="241" spans="2:65" s="51" customFormat="1" ht="24.2" customHeight="1">
      <c r="B241" s="50"/>
      <c r="C241" s="163" t="s">
        <v>407</v>
      </c>
      <c r="D241" s="163" t="s">
        <v>248</v>
      </c>
      <c r="E241" s="164" t="s">
        <v>408</v>
      </c>
      <c r="F241" s="165" t="s">
        <v>409</v>
      </c>
      <c r="G241" s="166" t="s">
        <v>251</v>
      </c>
      <c r="H241" s="167">
        <v>32.406999999999996</v>
      </c>
      <c r="I241" s="22"/>
      <c r="J241" s="168">
        <f>ROUND(I241*H241,0)</f>
        <v>0</v>
      </c>
      <c r="K241" s="165" t="s">
        <v>252</v>
      </c>
      <c r="L241" s="50"/>
      <c r="M241" s="169" t="s">
        <v>1</v>
      </c>
      <c r="N241" s="170" t="s">
        <v>42</v>
      </c>
      <c r="P241" s="171">
        <f>O241*H241</f>
        <v>0</v>
      </c>
      <c r="Q241" s="171">
        <v>0.104448</v>
      </c>
      <c r="R241" s="171">
        <f>Q241*H241</f>
        <v>3.3848463359999994</v>
      </c>
      <c r="S241" s="171">
        <v>0</v>
      </c>
      <c r="T241" s="172">
        <f>S241*H241</f>
        <v>0</v>
      </c>
      <c r="AR241" s="173" t="s">
        <v>92</v>
      </c>
      <c r="AT241" s="173" t="s">
        <v>248</v>
      </c>
      <c r="AU241" s="173" t="s">
        <v>86</v>
      </c>
      <c r="AY241" s="38" t="s">
        <v>245</v>
      </c>
      <c r="BE241" s="174">
        <f>IF(N241="základní",J241,0)</f>
        <v>0</v>
      </c>
      <c r="BF241" s="174">
        <f>IF(N241="snížená",J241,0)</f>
        <v>0</v>
      </c>
      <c r="BG241" s="174">
        <f>IF(N241="zákl. přenesená",J241,0)</f>
        <v>0</v>
      </c>
      <c r="BH241" s="174">
        <f>IF(N241="sníž. přenesená",J241,0)</f>
        <v>0</v>
      </c>
      <c r="BI241" s="174">
        <f>IF(N241="nulová",J241,0)</f>
        <v>0</v>
      </c>
      <c r="BJ241" s="38" t="s">
        <v>8</v>
      </c>
      <c r="BK241" s="174">
        <f>ROUND(I241*H241,0)</f>
        <v>0</v>
      </c>
      <c r="BL241" s="38" t="s">
        <v>92</v>
      </c>
      <c r="BM241" s="173" t="s">
        <v>410</v>
      </c>
    </row>
    <row r="242" spans="2:65" s="176" customFormat="1">
      <c r="B242" s="175"/>
      <c r="D242" s="177" t="s">
        <v>254</v>
      </c>
      <c r="E242" s="178" t="s">
        <v>1</v>
      </c>
      <c r="F242" s="179" t="s">
        <v>411</v>
      </c>
      <c r="H242" s="180">
        <v>37.134999999999998</v>
      </c>
      <c r="I242" s="23"/>
      <c r="L242" s="175"/>
      <c r="M242" s="181"/>
      <c r="T242" s="182"/>
      <c r="AT242" s="178" t="s">
        <v>254</v>
      </c>
      <c r="AU242" s="178" t="s">
        <v>86</v>
      </c>
      <c r="AV242" s="176" t="s">
        <v>86</v>
      </c>
      <c r="AW242" s="176" t="s">
        <v>33</v>
      </c>
      <c r="AX242" s="176" t="s">
        <v>77</v>
      </c>
      <c r="AY242" s="178" t="s">
        <v>245</v>
      </c>
    </row>
    <row r="243" spans="2:65" s="176" customFormat="1">
      <c r="B243" s="175"/>
      <c r="D243" s="177" t="s">
        <v>254</v>
      </c>
      <c r="E243" s="178" t="s">
        <v>1</v>
      </c>
      <c r="F243" s="179" t="s">
        <v>412</v>
      </c>
      <c r="H243" s="180">
        <v>-4.7279999999999998</v>
      </c>
      <c r="I243" s="23"/>
      <c r="L243" s="175"/>
      <c r="M243" s="181"/>
      <c r="T243" s="182"/>
      <c r="AT243" s="178" t="s">
        <v>254</v>
      </c>
      <c r="AU243" s="178" t="s">
        <v>86</v>
      </c>
      <c r="AV243" s="176" t="s">
        <v>86</v>
      </c>
      <c r="AW243" s="176" t="s">
        <v>33</v>
      </c>
      <c r="AX243" s="176" t="s">
        <v>77</v>
      </c>
      <c r="AY243" s="178" t="s">
        <v>245</v>
      </c>
    </row>
    <row r="244" spans="2:65" s="184" customFormat="1">
      <c r="B244" s="183"/>
      <c r="D244" s="177" t="s">
        <v>254</v>
      </c>
      <c r="E244" s="185" t="s">
        <v>1</v>
      </c>
      <c r="F244" s="186" t="s">
        <v>265</v>
      </c>
      <c r="H244" s="187">
        <v>32.406999999999996</v>
      </c>
      <c r="I244" s="24"/>
      <c r="L244" s="183"/>
      <c r="M244" s="188"/>
      <c r="T244" s="189"/>
      <c r="AT244" s="185" t="s">
        <v>254</v>
      </c>
      <c r="AU244" s="185" t="s">
        <v>86</v>
      </c>
      <c r="AV244" s="184" t="s">
        <v>258</v>
      </c>
      <c r="AW244" s="184" t="s">
        <v>33</v>
      </c>
      <c r="AX244" s="184" t="s">
        <v>8</v>
      </c>
      <c r="AY244" s="185" t="s">
        <v>245</v>
      </c>
    </row>
    <row r="245" spans="2:65" s="51" customFormat="1" ht="16.5" customHeight="1">
      <c r="B245" s="50"/>
      <c r="C245" s="163" t="s">
        <v>413</v>
      </c>
      <c r="D245" s="163" t="s">
        <v>248</v>
      </c>
      <c r="E245" s="164" t="s">
        <v>414</v>
      </c>
      <c r="F245" s="165" t="s">
        <v>415</v>
      </c>
      <c r="G245" s="166" t="s">
        <v>268</v>
      </c>
      <c r="H245" s="167">
        <v>13.968</v>
      </c>
      <c r="I245" s="22"/>
      <c r="J245" s="168">
        <f>ROUND(I245*H245,0)</f>
        <v>0</v>
      </c>
      <c r="K245" s="165" t="s">
        <v>252</v>
      </c>
      <c r="L245" s="50"/>
      <c r="M245" s="169" t="s">
        <v>1</v>
      </c>
      <c r="N245" s="170" t="s">
        <v>42</v>
      </c>
      <c r="P245" s="171">
        <f>O245*H245</f>
        <v>0</v>
      </c>
      <c r="Q245" s="171">
        <v>2.4532969960000002</v>
      </c>
      <c r="R245" s="171">
        <f>Q245*H245</f>
        <v>34.267652440128003</v>
      </c>
      <c r="S245" s="171">
        <v>0</v>
      </c>
      <c r="T245" s="172">
        <f>S245*H245</f>
        <v>0</v>
      </c>
      <c r="AR245" s="173" t="s">
        <v>92</v>
      </c>
      <c r="AT245" s="173" t="s">
        <v>248</v>
      </c>
      <c r="AU245" s="173" t="s">
        <v>86</v>
      </c>
      <c r="AY245" s="38" t="s">
        <v>245</v>
      </c>
      <c r="BE245" s="174">
        <f>IF(N245="základní",J245,0)</f>
        <v>0</v>
      </c>
      <c r="BF245" s="174">
        <f>IF(N245="snížená",J245,0)</f>
        <v>0</v>
      </c>
      <c r="BG245" s="174">
        <f>IF(N245="zákl. přenesená",J245,0)</f>
        <v>0</v>
      </c>
      <c r="BH245" s="174">
        <f>IF(N245="sníž. přenesená",J245,0)</f>
        <v>0</v>
      </c>
      <c r="BI245" s="174">
        <f>IF(N245="nulová",J245,0)</f>
        <v>0</v>
      </c>
      <c r="BJ245" s="38" t="s">
        <v>8</v>
      </c>
      <c r="BK245" s="174">
        <f>ROUND(I245*H245,0)</f>
        <v>0</v>
      </c>
      <c r="BL245" s="38" t="s">
        <v>92</v>
      </c>
      <c r="BM245" s="173" t="s">
        <v>416</v>
      </c>
    </row>
    <row r="246" spans="2:65" s="176" customFormat="1">
      <c r="B246" s="175"/>
      <c r="D246" s="177" t="s">
        <v>254</v>
      </c>
      <c r="E246" s="178" t="s">
        <v>1</v>
      </c>
      <c r="F246" s="179" t="s">
        <v>417</v>
      </c>
      <c r="H246" s="180">
        <v>13.968</v>
      </c>
      <c r="I246" s="23"/>
      <c r="L246" s="175"/>
      <c r="M246" s="181"/>
      <c r="T246" s="182"/>
      <c r="AT246" s="178" t="s">
        <v>254</v>
      </c>
      <c r="AU246" s="178" t="s">
        <v>86</v>
      </c>
      <c r="AV246" s="176" t="s">
        <v>86</v>
      </c>
      <c r="AW246" s="176" t="s">
        <v>33</v>
      </c>
      <c r="AX246" s="176" t="s">
        <v>77</v>
      </c>
      <c r="AY246" s="178" t="s">
        <v>245</v>
      </c>
    </row>
    <row r="247" spans="2:65" s="184" customFormat="1">
      <c r="B247" s="183"/>
      <c r="D247" s="177" t="s">
        <v>254</v>
      </c>
      <c r="E247" s="185" t="s">
        <v>1</v>
      </c>
      <c r="F247" s="186" t="s">
        <v>265</v>
      </c>
      <c r="H247" s="187">
        <v>13.968</v>
      </c>
      <c r="I247" s="24"/>
      <c r="L247" s="183"/>
      <c r="M247" s="188"/>
      <c r="T247" s="189"/>
      <c r="AT247" s="185" t="s">
        <v>254</v>
      </c>
      <c r="AU247" s="185" t="s">
        <v>86</v>
      </c>
      <c r="AV247" s="184" t="s">
        <v>258</v>
      </c>
      <c r="AW247" s="184" t="s">
        <v>33</v>
      </c>
      <c r="AX247" s="184" t="s">
        <v>8</v>
      </c>
      <c r="AY247" s="185" t="s">
        <v>245</v>
      </c>
    </row>
    <row r="248" spans="2:65" s="51" customFormat="1" ht="24.2" customHeight="1">
      <c r="B248" s="50"/>
      <c r="C248" s="163" t="s">
        <v>418</v>
      </c>
      <c r="D248" s="163" t="s">
        <v>248</v>
      </c>
      <c r="E248" s="164" t="s">
        <v>419</v>
      </c>
      <c r="F248" s="165" t="s">
        <v>420</v>
      </c>
      <c r="G248" s="166" t="s">
        <v>251</v>
      </c>
      <c r="H248" s="167">
        <v>116.399</v>
      </c>
      <c r="I248" s="22"/>
      <c r="J248" s="168">
        <f>ROUND(I248*H248,0)</f>
        <v>0</v>
      </c>
      <c r="K248" s="165" t="s">
        <v>252</v>
      </c>
      <c r="L248" s="50"/>
      <c r="M248" s="169" t="s">
        <v>1</v>
      </c>
      <c r="N248" s="170" t="s">
        <v>42</v>
      </c>
      <c r="P248" s="171">
        <f>O248*H248</f>
        <v>0</v>
      </c>
      <c r="Q248" s="171">
        <v>3.4619E-3</v>
      </c>
      <c r="R248" s="171">
        <f>Q248*H248</f>
        <v>0.40296169809999999</v>
      </c>
      <c r="S248" s="171">
        <v>0</v>
      </c>
      <c r="T248" s="172">
        <f>S248*H248</f>
        <v>0</v>
      </c>
      <c r="AR248" s="173" t="s">
        <v>92</v>
      </c>
      <c r="AT248" s="173" t="s">
        <v>248</v>
      </c>
      <c r="AU248" s="173" t="s">
        <v>86</v>
      </c>
      <c r="AY248" s="38" t="s">
        <v>245</v>
      </c>
      <c r="BE248" s="174">
        <f>IF(N248="základní",J248,0)</f>
        <v>0</v>
      </c>
      <c r="BF248" s="174">
        <f>IF(N248="snížená",J248,0)</f>
        <v>0</v>
      </c>
      <c r="BG248" s="174">
        <f>IF(N248="zákl. přenesená",J248,0)</f>
        <v>0</v>
      </c>
      <c r="BH248" s="174">
        <f>IF(N248="sníž. přenesená",J248,0)</f>
        <v>0</v>
      </c>
      <c r="BI248" s="174">
        <f>IF(N248="nulová",J248,0)</f>
        <v>0</v>
      </c>
      <c r="BJ248" s="38" t="s">
        <v>8</v>
      </c>
      <c r="BK248" s="174">
        <f>ROUND(I248*H248,0)</f>
        <v>0</v>
      </c>
      <c r="BL248" s="38" t="s">
        <v>92</v>
      </c>
      <c r="BM248" s="173" t="s">
        <v>421</v>
      </c>
    </row>
    <row r="249" spans="2:65" s="176" customFormat="1">
      <c r="B249" s="175"/>
      <c r="D249" s="177" t="s">
        <v>254</v>
      </c>
      <c r="E249" s="178" t="s">
        <v>1</v>
      </c>
      <c r="F249" s="179" t="s">
        <v>422</v>
      </c>
      <c r="H249" s="180">
        <v>116.399</v>
      </c>
      <c r="I249" s="23"/>
      <c r="L249" s="175"/>
      <c r="M249" s="181"/>
      <c r="T249" s="182"/>
      <c r="AT249" s="178" t="s">
        <v>254</v>
      </c>
      <c r="AU249" s="178" t="s">
        <v>86</v>
      </c>
      <c r="AV249" s="176" t="s">
        <v>86</v>
      </c>
      <c r="AW249" s="176" t="s">
        <v>33</v>
      </c>
      <c r="AX249" s="176" t="s">
        <v>77</v>
      </c>
      <c r="AY249" s="178" t="s">
        <v>245</v>
      </c>
    </row>
    <row r="250" spans="2:65" s="184" customFormat="1">
      <c r="B250" s="183"/>
      <c r="D250" s="177" t="s">
        <v>254</v>
      </c>
      <c r="E250" s="185" t="s">
        <v>1</v>
      </c>
      <c r="F250" s="186" t="s">
        <v>265</v>
      </c>
      <c r="H250" s="187">
        <v>116.399</v>
      </c>
      <c r="I250" s="24"/>
      <c r="L250" s="183"/>
      <c r="M250" s="188"/>
      <c r="T250" s="189"/>
      <c r="AT250" s="185" t="s">
        <v>254</v>
      </c>
      <c r="AU250" s="185" t="s">
        <v>86</v>
      </c>
      <c r="AV250" s="184" t="s">
        <v>258</v>
      </c>
      <c r="AW250" s="184" t="s">
        <v>33</v>
      </c>
      <c r="AX250" s="184" t="s">
        <v>8</v>
      </c>
      <c r="AY250" s="185" t="s">
        <v>245</v>
      </c>
    </row>
    <row r="251" spans="2:65" s="51" customFormat="1" ht="24.2" customHeight="1">
      <c r="B251" s="50"/>
      <c r="C251" s="163" t="s">
        <v>423</v>
      </c>
      <c r="D251" s="163" t="s">
        <v>248</v>
      </c>
      <c r="E251" s="164" t="s">
        <v>424</v>
      </c>
      <c r="F251" s="165" t="s">
        <v>425</v>
      </c>
      <c r="G251" s="166" t="s">
        <v>251</v>
      </c>
      <c r="H251" s="167">
        <v>116.399</v>
      </c>
      <c r="I251" s="22"/>
      <c r="J251" s="168">
        <f>ROUND(I251*H251,0)</f>
        <v>0</v>
      </c>
      <c r="K251" s="165" t="s">
        <v>252</v>
      </c>
      <c r="L251" s="50"/>
      <c r="M251" s="169" t="s">
        <v>1</v>
      </c>
      <c r="N251" s="170" t="s">
        <v>42</v>
      </c>
      <c r="P251" s="171">
        <f>O251*H251</f>
        <v>0</v>
      </c>
      <c r="Q251" s="171">
        <v>0</v>
      </c>
      <c r="R251" s="171">
        <f>Q251*H251</f>
        <v>0</v>
      </c>
      <c r="S251" s="171">
        <v>0</v>
      </c>
      <c r="T251" s="172">
        <f>S251*H251</f>
        <v>0</v>
      </c>
      <c r="AR251" s="173" t="s">
        <v>92</v>
      </c>
      <c r="AT251" s="173" t="s">
        <v>248</v>
      </c>
      <c r="AU251" s="173" t="s">
        <v>86</v>
      </c>
      <c r="AY251" s="38" t="s">
        <v>245</v>
      </c>
      <c r="BE251" s="174">
        <f>IF(N251="základní",J251,0)</f>
        <v>0</v>
      </c>
      <c r="BF251" s="174">
        <f>IF(N251="snížená",J251,0)</f>
        <v>0</v>
      </c>
      <c r="BG251" s="174">
        <f>IF(N251="zákl. přenesená",J251,0)</f>
        <v>0</v>
      </c>
      <c r="BH251" s="174">
        <f>IF(N251="sníž. přenesená",J251,0)</f>
        <v>0</v>
      </c>
      <c r="BI251" s="174">
        <f>IF(N251="nulová",J251,0)</f>
        <v>0</v>
      </c>
      <c r="BJ251" s="38" t="s">
        <v>8</v>
      </c>
      <c r="BK251" s="174">
        <f>ROUND(I251*H251,0)</f>
        <v>0</v>
      </c>
      <c r="BL251" s="38" t="s">
        <v>92</v>
      </c>
      <c r="BM251" s="173" t="s">
        <v>426</v>
      </c>
    </row>
    <row r="252" spans="2:65" s="152" customFormat="1" ht="22.9" customHeight="1">
      <c r="B252" s="151"/>
      <c r="D252" s="153" t="s">
        <v>76</v>
      </c>
      <c r="E252" s="161" t="s">
        <v>92</v>
      </c>
      <c r="F252" s="161" t="s">
        <v>427</v>
      </c>
      <c r="I252" s="21"/>
      <c r="J252" s="162">
        <f>BK252</f>
        <v>0</v>
      </c>
      <c r="L252" s="151"/>
      <c r="M252" s="156"/>
      <c r="P252" s="157">
        <f>SUM(P253:P277)</f>
        <v>0</v>
      </c>
      <c r="R252" s="157">
        <f>SUM(R253:R277)</f>
        <v>15.558031595920001</v>
      </c>
      <c r="T252" s="158">
        <f>SUM(T253:T277)</f>
        <v>0</v>
      </c>
      <c r="AR252" s="153" t="s">
        <v>8</v>
      </c>
      <c r="AT252" s="159" t="s">
        <v>76</v>
      </c>
      <c r="AU252" s="159" t="s">
        <v>8</v>
      </c>
      <c r="AY252" s="153" t="s">
        <v>245</v>
      </c>
      <c r="BK252" s="160">
        <f>SUM(BK253:BK277)</f>
        <v>0</v>
      </c>
    </row>
    <row r="253" spans="2:65" s="51" customFormat="1" ht="16.5" customHeight="1">
      <c r="B253" s="50"/>
      <c r="C253" s="163" t="s">
        <v>428</v>
      </c>
      <c r="D253" s="163" t="s">
        <v>248</v>
      </c>
      <c r="E253" s="164" t="s">
        <v>429</v>
      </c>
      <c r="F253" s="165" t="s">
        <v>430</v>
      </c>
      <c r="G253" s="166" t="s">
        <v>268</v>
      </c>
      <c r="H253" s="167">
        <v>6.1740000000000004</v>
      </c>
      <c r="I253" s="22"/>
      <c r="J253" s="168">
        <f>ROUND(I253*H253,0)</f>
        <v>0</v>
      </c>
      <c r="K253" s="165" t="s">
        <v>252</v>
      </c>
      <c r="L253" s="50"/>
      <c r="M253" s="169" t="s">
        <v>1</v>
      </c>
      <c r="N253" s="170" t="s">
        <v>42</v>
      </c>
      <c r="P253" s="171">
        <f>O253*H253</f>
        <v>0</v>
      </c>
      <c r="Q253" s="171">
        <v>2.453395</v>
      </c>
      <c r="R253" s="171">
        <f>Q253*H253</f>
        <v>15.147260730000001</v>
      </c>
      <c r="S253" s="171">
        <v>0</v>
      </c>
      <c r="T253" s="172">
        <f>S253*H253</f>
        <v>0</v>
      </c>
      <c r="AR253" s="173" t="s">
        <v>92</v>
      </c>
      <c r="AT253" s="173" t="s">
        <v>248</v>
      </c>
      <c r="AU253" s="173" t="s">
        <v>86</v>
      </c>
      <c r="AY253" s="38" t="s">
        <v>245</v>
      </c>
      <c r="BE253" s="174">
        <f>IF(N253="základní",J253,0)</f>
        <v>0</v>
      </c>
      <c r="BF253" s="174">
        <f>IF(N253="snížená",J253,0)</f>
        <v>0</v>
      </c>
      <c r="BG253" s="174">
        <f>IF(N253="zákl. přenesená",J253,0)</f>
        <v>0</v>
      </c>
      <c r="BH253" s="174">
        <f>IF(N253="sníž. přenesená",J253,0)</f>
        <v>0</v>
      </c>
      <c r="BI253" s="174">
        <f>IF(N253="nulová",J253,0)</f>
        <v>0</v>
      </c>
      <c r="BJ253" s="38" t="s">
        <v>8</v>
      </c>
      <c r="BK253" s="174">
        <f>ROUND(I253*H253,0)</f>
        <v>0</v>
      </c>
      <c r="BL253" s="38" t="s">
        <v>92</v>
      </c>
      <c r="BM253" s="173" t="s">
        <v>431</v>
      </c>
    </row>
    <row r="254" spans="2:65" s="176" customFormat="1">
      <c r="B254" s="175"/>
      <c r="D254" s="177" t="s">
        <v>254</v>
      </c>
      <c r="E254" s="178" t="s">
        <v>1</v>
      </c>
      <c r="F254" s="179" t="s">
        <v>432</v>
      </c>
      <c r="H254" s="180">
        <v>0.50700000000000001</v>
      </c>
      <c r="I254" s="23"/>
      <c r="L254" s="175"/>
      <c r="M254" s="181"/>
      <c r="T254" s="182"/>
      <c r="AT254" s="178" t="s">
        <v>254</v>
      </c>
      <c r="AU254" s="178" t="s">
        <v>86</v>
      </c>
      <c r="AV254" s="176" t="s">
        <v>86</v>
      </c>
      <c r="AW254" s="176" t="s">
        <v>33</v>
      </c>
      <c r="AX254" s="176" t="s">
        <v>77</v>
      </c>
      <c r="AY254" s="178" t="s">
        <v>245</v>
      </c>
    </row>
    <row r="255" spans="2:65" s="176" customFormat="1">
      <c r="B255" s="175"/>
      <c r="D255" s="177" t="s">
        <v>254</v>
      </c>
      <c r="E255" s="178" t="s">
        <v>1</v>
      </c>
      <c r="F255" s="179" t="s">
        <v>433</v>
      </c>
      <c r="H255" s="180">
        <v>0.29099999999999998</v>
      </c>
      <c r="I255" s="23"/>
      <c r="L255" s="175"/>
      <c r="M255" s="181"/>
      <c r="T255" s="182"/>
      <c r="AT255" s="178" t="s">
        <v>254</v>
      </c>
      <c r="AU255" s="178" t="s">
        <v>86</v>
      </c>
      <c r="AV255" s="176" t="s">
        <v>86</v>
      </c>
      <c r="AW255" s="176" t="s">
        <v>33</v>
      </c>
      <c r="AX255" s="176" t="s">
        <v>77</v>
      </c>
      <c r="AY255" s="178" t="s">
        <v>245</v>
      </c>
    </row>
    <row r="256" spans="2:65" s="176" customFormat="1">
      <c r="B256" s="175"/>
      <c r="D256" s="177" t="s">
        <v>254</v>
      </c>
      <c r="E256" s="178" t="s">
        <v>1</v>
      </c>
      <c r="F256" s="179" t="s">
        <v>434</v>
      </c>
      <c r="H256" s="180">
        <v>0.23300000000000001</v>
      </c>
      <c r="I256" s="23"/>
      <c r="L256" s="175"/>
      <c r="M256" s="181"/>
      <c r="T256" s="182"/>
      <c r="AT256" s="178" t="s">
        <v>254</v>
      </c>
      <c r="AU256" s="178" t="s">
        <v>86</v>
      </c>
      <c r="AV256" s="176" t="s">
        <v>86</v>
      </c>
      <c r="AW256" s="176" t="s">
        <v>33</v>
      </c>
      <c r="AX256" s="176" t="s">
        <v>77</v>
      </c>
      <c r="AY256" s="178" t="s">
        <v>245</v>
      </c>
    </row>
    <row r="257" spans="2:65" s="176" customFormat="1">
      <c r="B257" s="175"/>
      <c r="D257" s="177" t="s">
        <v>254</v>
      </c>
      <c r="E257" s="178" t="s">
        <v>1</v>
      </c>
      <c r="F257" s="179" t="s">
        <v>435</v>
      </c>
      <c r="H257" s="180">
        <v>0.46400000000000002</v>
      </c>
      <c r="I257" s="23"/>
      <c r="L257" s="175"/>
      <c r="M257" s="181"/>
      <c r="T257" s="182"/>
      <c r="AT257" s="178" t="s">
        <v>254</v>
      </c>
      <c r="AU257" s="178" t="s">
        <v>86</v>
      </c>
      <c r="AV257" s="176" t="s">
        <v>86</v>
      </c>
      <c r="AW257" s="176" t="s">
        <v>33</v>
      </c>
      <c r="AX257" s="176" t="s">
        <v>77</v>
      </c>
      <c r="AY257" s="178" t="s">
        <v>245</v>
      </c>
    </row>
    <row r="258" spans="2:65" s="184" customFormat="1">
      <c r="B258" s="183"/>
      <c r="D258" s="177" t="s">
        <v>254</v>
      </c>
      <c r="E258" s="185" t="s">
        <v>1</v>
      </c>
      <c r="F258" s="186" t="s">
        <v>265</v>
      </c>
      <c r="H258" s="187">
        <v>1.4950000000000001</v>
      </c>
      <c r="I258" s="24"/>
      <c r="L258" s="183"/>
      <c r="M258" s="188"/>
      <c r="T258" s="189"/>
      <c r="AT258" s="185" t="s">
        <v>254</v>
      </c>
      <c r="AU258" s="185" t="s">
        <v>86</v>
      </c>
      <c r="AV258" s="184" t="s">
        <v>258</v>
      </c>
      <c r="AW258" s="184" t="s">
        <v>33</v>
      </c>
      <c r="AX258" s="184" t="s">
        <v>77</v>
      </c>
      <c r="AY258" s="185" t="s">
        <v>245</v>
      </c>
    </row>
    <row r="259" spans="2:65" s="176" customFormat="1" ht="22.5">
      <c r="B259" s="175"/>
      <c r="D259" s="177" t="s">
        <v>254</v>
      </c>
      <c r="E259" s="178" t="s">
        <v>1</v>
      </c>
      <c r="F259" s="179" t="s">
        <v>436</v>
      </c>
      <c r="H259" s="180">
        <v>3.0219999999999998</v>
      </c>
      <c r="I259" s="23"/>
      <c r="L259" s="175"/>
      <c r="M259" s="181"/>
      <c r="T259" s="182"/>
      <c r="AT259" s="178" t="s">
        <v>254</v>
      </c>
      <c r="AU259" s="178" t="s">
        <v>86</v>
      </c>
      <c r="AV259" s="176" t="s">
        <v>86</v>
      </c>
      <c r="AW259" s="176" t="s">
        <v>33</v>
      </c>
      <c r="AX259" s="176" t="s">
        <v>77</v>
      </c>
      <c r="AY259" s="178" t="s">
        <v>245</v>
      </c>
    </row>
    <row r="260" spans="2:65" s="176" customFormat="1">
      <c r="B260" s="175"/>
      <c r="D260" s="177" t="s">
        <v>254</v>
      </c>
      <c r="E260" s="178" t="s">
        <v>1</v>
      </c>
      <c r="F260" s="179" t="s">
        <v>437</v>
      </c>
      <c r="H260" s="180">
        <v>1.089</v>
      </c>
      <c r="I260" s="23"/>
      <c r="L260" s="175"/>
      <c r="M260" s="181"/>
      <c r="T260" s="182"/>
      <c r="AT260" s="178" t="s">
        <v>254</v>
      </c>
      <c r="AU260" s="178" t="s">
        <v>86</v>
      </c>
      <c r="AV260" s="176" t="s">
        <v>86</v>
      </c>
      <c r="AW260" s="176" t="s">
        <v>33</v>
      </c>
      <c r="AX260" s="176" t="s">
        <v>77</v>
      </c>
      <c r="AY260" s="178" t="s">
        <v>245</v>
      </c>
    </row>
    <row r="261" spans="2:65" s="176" customFormat="1" ht="22.5">
      <c r="B261" s="175"/>
      <c r="D261" s="177" t="s">
        <v>254</v>
      </c>
      <c r="E261" s="178" t="s">
        <v>1</v>
      </c>
      <c r="F261" s="179" t="s">
        <v>438</v>
      </c>
      <c r="H261" s="180">
        <v>0.56799999999999995</v>
      </c>
      <c r="I261" s="23"/>
      <c r="L261" s="175"/>
      <c r="M261" s="181"/>
      <c r="T261" s="182"/>
      <c r="AT261" s="178" t="s">
        <v>254</v>
      </c>
      <c r="AU261" s="178" t="s">
        <v>86</v>
      </c>
      <c r="AV261" s="176" t="s">
        <v>86</v>
      </c>
      <c r="AW261" s="176" t="s">
        <v>33</v>
      </c>
      <c r="AX261" s="176" t="s">
        <v>77</v>
      </c>
      <c r="AY261" s="178" t="s">
        <v>245</v>
      </c>
    </row>
    <row r="262" spans="2:65" s="184" customFormat="1">
      <c r="B262" s="183"/>
      <c r="D262" s="177" t="s">
        <v>254</v>
      </c>
      <c r="E262" s="185" t="s">
        <v>1</v>
      </c>
      <c r="F262" s="186" t="s">
        <v>439</v>
      </c>
      <c r="H262" s="187">
        <v>4.6790000000000003</v>
      </c>
      <c r="I262" s="24"/>
      <c r="L262" s="183"/>
      <c r="M262" s="188"/>
      <c r="T262" s="189"/>
      <c r="AT262" s="185" t="s">
        <v>254</v>
      </c>
      <c r="AU262" s="185" t="s">
        <v>86</v>
      </c>
      <c r="AV262" s="184" t="s">
        <v>258</v>
      </c>
      <c r="AW262" s="184" t="s">
        <v>33</v>
      </c>
      <c r="AX262" s="184" t="s">
        <v>77</v>
      </c>
      <c r="AY262" s="185" t="s">
        <v>245</v>
      </c>
    </row>
    <row r="263" spans="2:65" s="200" customFormat="1">
      <c r="B263" s="199"/>
      <c r="D263" s="177" t="s">
        <v>254</v>
      </c>
      <c r="E263" s="201" t="s">
        <v>1</v>
      </c>
      <c r="F263" s="202" t="s">
        <v>440</v>
      </c>
      <c r="H263" s="203">
        <v>6.1740000000000004</v>
      </c>
      <c r="I263" s="26"/>
      <c r="L263" s="199"/>
      <c r="M263" s="204"/>
      <c r="T263" s="205"/>
      <c r="AT263" s="201" t="s">
        <v>254</v>
      </c>
      <c r="AU263" s="201" t="s">
        <v>86</v>
      </c>
      <c r="AV263" s="200" t="s">
        <v>92</v>
      </c>
      <c r="AW263" s="200" t="s">
        <v>33</v>
      </c>
      <c r="AX263" s="200" t="s">
        <v>8</v>
      </c>
      <c r="AY263" s="201" t="s">
        <v>245</v>
      </c>
    </row>
    <row r="264" spans="2:65" s="51" customFormat="1" ht="16.5" customHeight="1">
      <c r="B264" s="50"/>
      <c r="C264" s="163" t="s">
        <v>7</v>
      </c>
      <c r="D264" s="163" t="s">
        <v>248</v>
      </c>
      <c r="E264" s="164" t="s">
        <v>441</v>
      </c>
      <c r="F264" s="165" t="s">
        <v>442</v>
      </c>
      <c r="G264" s="166" t="s">
        <v>251</v>
      </c>
      <c r="H264" s="167">
        <v>50.435000000000002</v>
      </c>
      <c r="I264" s="22"/>
      <c r="J264" s="168">
        <f>ROUND(I264*H264,0)</f>
        <v>0</v>
      </c>
      <c r="K264" s="165" t="s">
        <v>252</v>
      </c>
      <c r="L264" s="50"/>
      <c r="M264" s="169" t="s">
        <v>1</v>
      </c>
      <c r="N264" s="170" t="s">
        <v>42</v>
      </c>
      <c r="P264" s="171">
        <f>O264*H264</f>
        <v>0</v>
      </c>
      <c r="Q264" s="171">
        <v>5.7646399999999997E-3</v>
      </c>
      <c r="R264" s="171">
        <f>Q264*H264</f>
        <v>0.29073961840000001</v>
      </c>
      <c r="S264" s="171">
        <v>0</v>
      </c>
      <c r="T264" s="172">
        <f>S264*H264</f>
        <v>0</v>
      </c>
      <c r="AR264" s="173" t="s">
        <v>92</v>
      </c>
      <c r="AT264" s="173" t="s">
        <v>248</v>
      </c>
      <c r="AU264" s="173" t="s">
        <v>86</v>
      </c>
      <c r="AY264" s="38" t="s">
        <v>245</v>
      </c>
      <c r="BE264" s="174">
        <f>IF(N264="základní",J264,0)</f>
        <v>0</v>
      </c>
      <c r="BF264" s="174">
        <f>IF(N264="snížená",J264,0)</f>
        <v>0</v>
      </c>
      <c r="BG264" s="174">
        <f>IF(N264="zákl. přenesená",J264,0)</f>
        <v>0</v>
      </c>
      <c r="BH264" s="174">
        <f>IF(N264="sníž. přenesená",J264,0)</f>
        <v>0</v>
      </c>
      <c r="BI264" s="174">
        <f>IF(N264="nulová",J264,0)</f>
        <v>0</v>
      </c>
      <c r="BJ264" s="38" t="s">
        <v>8</v>
      </c>
      <c r="BK264" s="174">
        <f>ROUND(I264*H264,0)</f>
        <v>0</v>
      </c>
      <c r="BL264" s="38" t="s">
        <v>92</v>
      </c>
      <c r="BM264" s="173" t="s">
        <v>443</v>
      </c>
    </row>
    <row r="265" spans="2:65" s="176" customFormat="1">
      <c r="B265" s="175"/>
      <c r="D265" s="177" t="s">
        <v>254</v>
      </c>
      <c r="E265" s="178" t="s">
        <v>1</v>
      </c>
      <c r="F265" s="179" t="s">
        <v>444</v>
      </c>
      <c r="H265" s="180">
        <v>3.38</v>
      </c>
      <c r="I265" s="23"/>
      <c r="L265" s="175"/>
      <c r="M265" s="181"/>
      <c r="T265" s="182"/>
      <c r="AT265" s="178" t="s">
        <v>254</v>
      </c>
      <c r="AU265" s="178" t="s">
        <v>86</v>
      </c>
      <c r="AV265" s="176" t="s">
        <v>86</v>
      </c>
      <c r="AW265" s="176" t="s">
        <v>33</v>
      </c>
      <c r="AX265" s="176" t="s">
        <v>77</v>
      </c>
      <c r="AY265" s="178" t="s">
        <v>245</v>
      </c>
    </row>
    <row r="266" spans="2:65" s="176" customFormat="1">
      <c r="B266" s="175"/>
      <c r="D266" s="177" t="s">
        <v>254</v>
      </c>
      <c r="E266" s="178" t="s">
        <v>1</v>
      </c>
      <c r="F266" s="179" t="s">
        <v>445</v>
      </c>
      <c r="H266" s="180">
        <v>2.9119999999999999</v>
      </c>
      <c r="I266" s="23"/>
      <c r="L266" s="175"/>
      <c r="M266" s="181"/>
      <c r="T266" s="182"/>
      <c r="AT266" s="178" t="s">
        <v>254</v>
      </c>
      <c r="AU266" s="178" t="s">
        <v>86</v>
      </c>
      <c r="AV266" s="176" t="s">
        <v>86</v>
      </c>
      <c r="AW266" s="176" t="s">
        <v>33</v>
      </c>
      <c r="AX266" s="176" t="s">
        <v>77</v>
      </c>
      <c r="AY266" s="178" t="s">
        <v>245</v>
      </c>
    </row>
    <row r="267" spans="2:65" s="176" customFormat="1">
      <c r="B267" s="175"/>
      <c r="D267" s="177" t="s">
        <v>254</v>
      </c>
      <c r="E267" s="178" t="s">
        <v>1</v>
      </c>
      <c r="F267" s="179" t="s">
        <v>446</v>
      </c>
      <c r="H267" s="180">
        <v>1.55</v>
      </c>
      <c r="I267" s="23"/>
      <c r="L267" s="175"/>
      <c r="M267" s="181"/>
      <c r="T267" s="182"/>
      <c r="AT267" s="178" t="s">
        <v>254</v>
      </c>
      <c r="AU267" s="178" t="s">
        <v>86</v>
      </c>
      <c r="AV267" s="176" t="s">
        <v>86</v>
      </c>
      <c r="AW267" s="176" t="s">
        <v>33</v>
      </c>
      <c r="AX267" s="176" t="s">
        <v>77</v>
      </c>
      <c r="AY267" s="178" t="s">
        <v>245</v>
      </c>
    </row>
    <row r="268" spans="2:65" s="176" customFormat="1">
      <c r="B268" s="175"/>
      <c r="D268" s="177" t="s">
        <v>254</v>
      </c>
      <c r="E268" s="178" t="s">
        <v>1</v>
      </c>
      <c r="F268" s="179" t="s">
        <v>447</v>
      </c>
      <c r="H268" s="180">
        <v>6.6340000000000003</v>
      </c>
      <c r="I268" s="23"/>
      <c r="L268" s="175"/>
      <c r="M268" s="181"/>
      <c r="T268" s="182"/>
      <c r="AT268" s="178" t="s">
        <v>254</v>
      </c>
      <c r="AU268" s="178" t="s">
        <v>86</v>
      </c>
      <c r="AV268" s="176" t="s">
        <v>86</v>
      </c>
      <c r="AW268" s="176" t="s">
        <v>33</v>
      </c>
      <c r="AX268" s="176" t="s">
        <v>77</v>
      </c>
      <c r="AY268" s="178" t="s">
        <v>245</v>
      </c>
    </row>
    <row r="269" spans="2:65" s="184" customFormat="1">
      <c r="B269" s="183"/>
      <c r="D269" s="177" t="s">
        <v>254</v>
      </c>
      <c r="E269" s="185" t="s">
        <v>1</v>
      </c>
      <c r="F269" s="186" t="s">
        <v>265</v>
      </c>
      <c r="H269" s="187">
        <v>14.476000000000001</v>
      </c>
      <c r="I269" s="24"/>
      <c r="L269" s="183"/>
      <c r="M269" s="188"/>
      <c r="T269" s="189"/>
      <c r="AT269" s="185" t="s">
        <v>254</v>
      </c>
      <c r="AU269" s="185" t="s">
        <v>86</v>
      </c>
      <c r="AV269" s="184" t="s">
        <v>258</v>
      </c>
      <c r="AW269" s="184" t="s">
        <v>33</v>
      </c>
      <c r="AX269" s="184" t="s">
        <v>77</v>
      </c>
      <c r="AY269" s="185" t="s">
        <v>245</v>
      </c>
    </row>
    <row r="270" spans="2:65" s="176" customFormat="1" ht="22.5">
      <c r="B270" s="175"/>
      <c r="D270" s="177" t="s">
        <v>254</v>
      </c>
      <c r="E270" s="178" t="s">
        <v>1</v>
      </c>
      <c r="F270" s="179" t="s">
        <v>448</v>
      </c>
      <c r="H270" s="180">
        <v>28.780999999999999</v>
      </c>
      <c r="I270" s="23"/>
      <c r="L270" s="175"/>
      <c r="M270" s="181"/>
      <c r="T270" s="182"/>
      <c r="AT270" s="178" t="s">
        <v>254</v>
      </c>
      <c r="AU270" s="178" t="s">
        <v>86</v>
      </c>
      <c r="AV270" s="176" t="s">
        <v>86</v>
      </c>
      <c r="AW270" s="176" t="s">
        <v>33</v>
      </c>
      <c r="AX270" s="176" t="s">
        <v>77</v>
      </c>
      <c r="AY270" s="178" t="s">
        <v>245</v>
      </c>
    </row>
    <row r="271" spans="2:65" s="176" customFormat="1">
      <c r="B271" s="175"/>
      <c r="D271" s="177" t="s">
        <v>254</v>
      </c>
      <c r="E271" s="178" t="s">
        <v>1</v>
      </c>
      <c r="F271" s="179" t="s">
        <v>449</v>
      </c>
      <c r="H271" s="180">
        <v>4.9489999999999998</v>
      </c>
      <c r="I271" s="23"/>
      <c r="L271" s="175"/>
      <c r="M271" s="181"/>
      <c r="T271" s="182"/>
      <c r="AT271" s="178" t="s">
        <v>254</v>
      </c>
      <c r="AU271" s="178" t="s">
        <v>86</v>
      </c>
      <c r="AV271" s="176" t="s">
        <v>86</v>
      </c>
      <c r="AW271" s="176" t="s">
        <v>33</v>
      </c>
      <c r="AX271" s="176" t="s">
        <v>77</v>
      </c>
      <c r="AY271" s="178" t="s">
        <v>245</v>
      </c>
    </row>
    <row r="272" spans="2:65" s="176" customFormat="1">
      <c r="B272" s="175"/>
      <c r="D272" s="177" t="s">
        <v>254</v>
      </c>
      <c r="E272" s="178" t="s">
        <v>1</v>
      </c>
      <c r="F272" s="179" t="s">
        <v>450</v>
      </c>
      <c r="H272" s="180">
        <v>2.2290000000000001</v>
      </c>
      <c r="I272" s="23"/>
      <c r="L272" s="175"/>
      <c r="M272" s="181"/>
      <c r="T272" s="182"/>
      <c r="AT272" s="178" t="s">
        <v>254</v>
      </c>
      <c r="AU272" s="178" t="s">
        <v>86</v>
      </c>
      <c r="AV272" s="176" t="s">
        <v>86</v>
      </c>
      <c r="AW272" s="176" t="s">
        <v>33</v>
      </c>
      <c r="AX272" s="176" t="s">
        <v>77</v>
      </c>
      <c r="AY272" s="178" t="s">
        <v>245</v>
      </c>
    </row>
    <row r="273" spans="2:65" s="184" customFormat="1">
      <c r="B273" s="183"/>
      <c r="D273" s="177" t="s">
        <v>254</v>
      </c>
      <c r="E273" s="185" t="s">
        <v>1</v>
      </c>
      <c r="F273" s="186" t="s">
        <v>439</v>
      </c>
      <c r="H273" s="187">
        <v>35.959000000000003</v>
      </c>
      <c r="I273" s="24"/>
      <c r="L273" s="183"/>
      <c r="M273" s="188"/>
      <c r="T273" s="189"/>
      <c r="AT273" s="185" t="s">
        <v>254</v>
      </c>
      <c r="AU273" s="185" t="s">
        <v>86</v>
      </c>
      <c r="AV273" s="184" t="s">
        <v>258</v>
      </c>
      <c r="AW273" s="184" t="s">
        <v>33</v>
      </c>
      <c r="AX273" s="184" t="s">
        <v>77</v>
      </c>
      <c r="AY273" s="185" t="s">
        <v>245</v>
      </c>
    </row>
    <row r="274" spans="2:65" s="200" customFormat="1">
      <c r="B274" s="199"/>
      <c r="D274" s="177" t="s">
        <v>254</v>
      </c>
      <c r="E274" s="201" t="s">
        <v>1</v>
      </c>
      <c r="F274" s="202" t="s">
        <v>440</v>
      </c>
      <c r="H274" s="203">
        <v>50.435000000000002</v>
      </c>
      <c r="I274" s="26"/>
      <c r="L274" s="199"/>
      <c r="M274" s="204"/>
      <c r="T274" s="205"/>
      <c r="AT274" s="201" t="s">
        <v>254</v>
      </c>
      <c r="AU274" s="201" t="s">
        <v>86</v>
      </c>
      <c r="AV274" s="200" t="s">
        <v>92</v>
      </c>
      <c r="AW274" s="200" t="s">
        <v>33</v>
      </c>
      <c r="AX274" s="200" t="s">
        <v>8</v>
      </c>
      <c r="AY274" s="201" t="s">
        <v>245</v>
      </c>
    </row>
    <row r="275" spans="2:65" s="51" customFormat="1" ht="16.5" customHeight="1">
      <c r="B275" s="50"/>
      <c r="C275" s="163" t="s">
        <v>451</v>
      </c>
      <c r="D275" s="163" t="s">
        <v>248</v>
      </c>
      <c r="E275" s="164" t="s">
        <v>452</v>
      </c>
      <c r="F275" s="165" t="s">
        <v>453</v>
      </c>
      <c r="G275" s="166" t="s">
        <v>251</v>
      </c>
      <c r="H275" s="167">
        <v>50.435000000000002</v>
      </c>
      <c r="I275" s="22"/>
      <c r="J275" s="168">
        <f>ROUND(I275*H275,0)</f>
        <v>0</v>
      </c>
      <c r="K275" s="165" t="s">
        <v>252</v>
      </c>
      <c r="L275" s="50"/>
      <c r="M275" s="169" t="s">
        <v>1</v>
      </c>
      <c r="N275" s="170" t="s">
        <v>42</v>
      </c>
      <c r="P275" s="171">
        <f>O275*H275</f>
        <v>0</v>
      </c>
      <c r="Q275" s="171">
        <v>0</v>
      </c>
      <c r="R275" s="171">
        <f>Q275*H275</f>
        <v>0</v>
      </c>
      <c r="S275" s="171">
        <v>0</v>
      </c>
      <c r="T275" s="172">
        <f>S275*H275</f>
        <v>0</v>
      </c>
      <c r="AR275" s="173" t="s">
        <v>92</v>
      </c>
      <c r="AT275" s="173" t="s">
        <v>248</v>
      </c>
      <c r="AU275" s="173" t="s">
        <v>86</v>
      </c>
      <c r="AY275" s="38" t="s">
        <v>245</v>
      </c>
      <c r="BE275" s="174">
        <f>IF(N275="základní",J275,0)</f>
        <v>0</v>
      </c>
      <c r="BF275" s="174">
        <f>IF(N275="snížená",J275,0)</f>
        <v>0</v>
      </c>
      <c r="BG275" s="174">
        <f>IF(N275="zákl. přenesená",J275,0)</f>
        <v>0</v>
      </c>
      <c r="BH275" s="174">
        <f>IF(N275="sníž. přenesená",J275,0)</f>
        <v>0</v>
      </c>
      <c r="BI275" s="174">
        <f>IF(N275="nulová",J275,0)</f>
        <v>0</v>
      </c>
      <c r="BJ275" s="38" t="s">
        <v>8</v>
      </c>
      <c r="BK275" s="174">
        <f>ROUND(I275*H275,0)</f>
        <v>0</v>
      </c>
      <c r="BL275" s="38" t="s">
        <v>92</v>
      </c>
      <c r="BM275" s="173" t="s">
        <v>454</v>
      </c>
    </row>
    <row r="276" spans="2:65" s="51" customFormat="1" ht="24.2" customHeight="1">
      <c r="B276" s="50"/>
      <c r="C276" s="163" t="s">
        <v>455</v>
      </c>
      <c r="D276" s="163" t="s">
        <v>248</v>
      </c>
      <c r="E276" s="164" t="s">
        <v>456</v>
      </c>
      <c r="F276" s="165" t="s">
        <v>457</v>
      </c>
      <c r="G276" s="166" t="s">
        <v>283</v>
      </c>
      <c r="H276" s="167">
        <v>0.114</v>
      </c>
      <c r="I276" s="22"/>
      <c r="J276" s="168">
        <f>ROUND(I276*H276,0)</f>
        <v>0</v>
      </c>
      <c r="K276" s="165" t="s">
        <v>252</v>
      </c>
      <c r="L276" s="50"/>
      <c r="M276" s="169" t="s">
        <v>1</v>
      </c>
      <c r="N276" s="170" t="s">
        <v>42</v>
      </c>
      <c r="P276" s="171">
        <f>O276*H276</f>
        <v>0</v>
      </c>
      <c r="Q276" s="171">
        <v>1.0529056800000001</v>
      </c>
      <c r="R276" s="171">
        <f>Q276*H276</f>
        <v>0.12003124752000001</v>
      </c>
      <c r="S276" s="171">
        <v>0</v>
      </c>
      <c r="T276" s="172">
        <f>S276*H276</f>
        <v>0</v>
      </c>
      <c r="AR276" s="173" t="s">
        <v>92</v>
      </c>
      <c r="AT276" s="173" t="s">
        <v>248</v>
      </c>
      <c r="AU276" s="173" t="s">
        <v>86</v>
      </c>
      <c r="AY276" s="38" t="s">
        <v>245</v>
      </c>
      <c r="BE276" s="174">
        <f>IF(N276="základní",J276,0)</f>
        <v>0</v>
      </c>
      <c r="BF276" s="174">
        <f>IF(N276="snížená",J276,0)</f>
        <v>0</v>
      </c>
      <c r="BG276" s="174">
        <f>IF(N276="zákl. přenesená",J276,0)</f>
        <v>0</v>
      </c>
      <c r="BH276" s="174">
        <f>IF(N276="sníž. přenesená",J276,0)</f>
        <v>0</v>
      </c>
      <c r="BI276" s="174">
        <f>IF(N276="nulová",J276,0)</f>
        <v>0</v>
      </c>
      <c r="BJ276" s="38" t="s">
        <v>8</v>
      </c>
      <c r="BK276" s="174">
        <f>ROUND(I276*H276,0)</f>
        <v>0</v>
      </c>
      <c r="BL276" s="38" t="s">
        <v>92</v>
      </c>
      <c r="BM276" s="173" t="s">
        <v>458</v>
      </c>
    </row>
    <row r="277" spans="2:65" s="176" customFormat="1">
      <c r="B277" s="175"/>
      <c r="D277" s="177" t="s">
        <v>254</v>
      </c>
      <c r="E277" s="178" t="s">
        <v>1</v>
      </c>
      <c r="F277" s="179" t="s">
        <v>459</v>
      </c>
      <c r="H277" s="180">
        <v>0.114</v>
      </c>
      <c r="I277" s="23"/>
      <c r="L277" s="175"/>
      <c r="M277" s="181"/>
      <c r="T277" s="182"/>
      <c r="AT277" s="178" t="s">
        <v>254</v>
      </c>
      <c r="AU277" s="178" t="s">
        <v>86</v>
      </c>
      <c r="AV277" s="176" t="s">
        <v>86</v>
      </c>
      <c r="AW277" s="176" t="s">
        <v>33</v>
      </c>
      <c r="AX277" s="176" t="s">
        <v>8</v>
      </c>
      <c r="AY277" s="178" t="s">
        <v>245</v>
      </c>
    </row>
    <row r="278" spans="2:65" s="152" customFormat="1" ht="22.9" customHeight="1">
      <c r="B278" s="151"/>
      <c r="D278" s="153" t="s">
        <v>76</v>
      </c>
      <c r="E278" s="161" t="s">
        <v>95</v>
      </c>
      <c r="F278" s="161" t="s">
        <v>460</v>
      </c>
      <c r="I278" s="21"/>
      <c r="J278" s="162">
        <f>BK278</f>
        <v>0</v>
      </c>
      <c r="L278" s="151"/>
      <c r="M278" s="156"/>
      <c r="P278" s="157">
        <f>SUM(P279:P284)</f>
        <v>0</v>
      </c>
      <c r="R278" s="157">
        <f>SUM(R279:R284)</f>
        <v>2.6010390000000001</v>
      </c>
      <c r="T278" s="158">
        <f>SUM(T279:T284)</f>
        <v>0</v>
      </c>
      <c r="AR278" s="153" t="s">
        <v>8</v>
      </c>
      <c r="AT278" s="159" t="s">
        <v>76</v>
      </c>
      <c r="AU278" s="159" t="s">
        <v>8</v>
      </c>
      <c r="AY278" s="153" t="s">
        <v>245</v>
      </c>
      <c r="BK278" s="160">
        <f>SUM(BK279:BK284)</f>
        <v>0</v>
      </c>
    </row>
    <row r="279" spans="2:65" s="51" customFormat="1" ht="33" customHeight="1">
      <c r="B279" s="50"/>
      <c r="C279" s="163" t="s">
        <v>461</v>
      </c>
      <c r="D279" s="163" t="s">
        <v>248</v>
      </c>
      <c r="E279" s="164" t="s">
        <v>462</v>
      </c>
      <c r="F279" s="165" t="s">
        <v>463</v>
      </c>
      <c r="G279" s="166" t="s">
        <v>251</v>
      </c>
      <c r="H279" s="167">
        <v>12.255000000000001</v>
      </c>
      <c r="I279" s="22"/>
      <c r="J279" s="168">
        <f>ROUND(I279*H279,0)</f>
        <v>0</v>
      </c>
      <c r="K279" s="165" t="s">
        <v>252</v>
      </c>
      <c r="L279" s="50"/>
      <c r="M279" s="169" t="s">
        <v>1</v>
      </c>
      <c r="N279" s="170" t="s">
        <v>42</v>
      </c>
      <c r="P279" s="171">
        <f>O279*H279</f>
        <v>0</v>
      </c>
      <c r="Q279" s="171">
        <v>0.10100000000000001</v>
      </c>
      <c r="R279" s="171">
        <f>Q279*H279</f>
        <v>1.2377550000000002</v>
      </c>
      <c r="S279" s="171">
        <v>0</v>
      </c>
      <c r="T279" s="172">
        <f>S279*H279</f>
        <v>0</v>
      </c>
      <c r="AR279" s="173" t="s">
        <v>92</v>
      </c>
      <c r="AT279" s="173" t="s">
        <v>248</v>
      </c>
      <c r="AU279" s="173" t="s">
        <v>86</v>
      </c>
      <c r="AY279" s="38" t="s">
        <v>245</v>
      </c>
      <c r="BE279" s="174">
        <f>IF(N279="základní",J279,0)</f>
        <v>0</v>
      </c>
      <c r="BF279" s="174">
        <f>IF(N279="snížená",J279,0)</f>
        <v>0</v>
      </c>
      <c r="BG279" s="174">
        <f>IF(N279="zákl. přenesená",J279,0)</f>
        <v>0</v>
      </c>
      <c r="BH279" s="174">
        <f>IF(N279="sníž. přenesená",J279,0)</f>
        <v>0</v>
      </c>
      <c r="BI279" s="174">
        <f>IF(N279="nulová",J279,0)</f>
        <v>0</v>
      </c>
      <c r="BJ279" s="38" t="s">
        <v>8</v>
      </c>
      <c r="BK279" s="174">
        <f>ROUND(I279*H279,0)</f>
        <v>0</v>
      </c>
      <c r="BL279" s="38" t="s">
        <v>92</v>
      </c>
      <c r="BM279" s="173" t="s">
        <v>464</v>
      </c>
    </row>
    <row r="280" spans="2:65" s="176" customFormat="1">
      <c r="B280" s="175"/>
      <c r="D280" s="177" t="s">
        <v>254</v>
      </c>
      <c r="E280" s="178" t="s">
        <v>1</v>
      </c>
      <c r="F280" s="179" t="s">
        <v>465</v>
      </c>
      <c r="H280" s="180">
        <v>12.255000000000001</v>
      </c>
      <c r="I280" s="23"/>
      <c r="L280" s="175"/>
      <c r="M280" s="181"/>
      <c r="T280" s="182"/>
      <c r="AT280" s="178" t="s">
        <v>254</v>
      </c>
      <c r="AU280" s="178" t="s">
        <v>86</v>
      </c>
      <c r="AV280" s="176" t="s">
        <v>86</v>
      </c>
      <c r="AW280" s="176" t="s">
        <v>33</v>
      </c>
      <c r="AX280" s="176" t="s">
        <v>77</v>
      </c>
      <c r="AY280" s="178" t="s">
        <v>245</v>
      </c>
    </row>
    <row r="281" spans="2:65" s="184" customFormat="1">
      <c r="B281" s="183"/>
      <c r="D281" s="177" t="s">
        <v>254</v>
      </c>
      <c r="E281" s="185" t="s">
        <v>1</v>
      </c>
      <c r="F281" s="186" t="s">
        <v>265</v>
      </c>
      <c r="H281" s="187">
        <v>12.255000000000001</v>
      </c>
      <c r="I281" s="24"/>
      <c r="L281" s="183"/>
      <c r="M281" s="188"/>
      <c r="T281" s="189"/>
      <c r="AT281" s="185" t="s">
        <v>254</v>
      </c>
      <c r="AU281" s="185" t="s">
        <v>86</v>
      </c>
      <c r="AV281" s="184" t="s">
        <v>258</v>
      </c>
      <c r="AW281" s="184" t="s">
        <v>33</v>
      </c>
      <c r="AX281" s="184" t="s">
        <v>8</v>
      </c>
      <c r="AY281" s="185" t="s">
        <v>245</v>
      </c>
    </row>
    <row r="282" spans="2:65" s="51" customFormat="1" ht="16.5" customHeight="1">
      <c r="B282" s="50"/>
      <c r="C282" s="190" t="s">
        <v>466</v>
      </c>
      <c r="D282" s="190" t="s">
        <v>376</v>
      </c>
      <c r="E282" s="191" t="s">
        <v>467</v>
      </c>
      <c r="F282" s="192" t="s">
        <v>468</v>
      </c>
      <c r="G282" s="193" t="s">
        <v>251</v>
      </c>
      <c r="H282" s="194">
        <v>12.622999999999999</v>
      </c>
      <c r="I282" s="25"/>
      <c r="J282" s="195">
        <f>ROUND(I282*H282,0)</f>
        <v>0</v>
      </c>
      <c r="K282" s="192" t="s">
        <v>252</v>
      </c>
      <c r="L282" s="196"/>
      <c r="M282" s="197" t="s">
        <v>1</v>
      </c>
      <c r="N282" s="198" t="s">
        <v>42</v>
      </c>
      <c r="P282" s="171">
        <f>O282*H282</f>
        <v>0</v>
      </c>
      <c r="Q282" s="171">
        <v>0.108</v>
      </c>
      <c r="R282" s="171">
        <f>Q282*H282</f>
        <v>1.3632839999999999</v>
      </c>
      <c r="S282" s="171">
        <v>0</v>
      </c>
      <c r="T282" s="172">
        <f>S282*H282</f>
        <v>0</v>
      </c>
      <c r="AR282" s="173" t="s">
        <v>309</v>
      </c>
      <c r="AT282" s="173" t="s">
        <v>376</v>
      </c>
      <c r="AU282" s="173" t="s">
        <v>86</v>
      </c>
      <c r="AY282" s="38" t="s">
        <v>245</v>
      </c>
      <c r="BE282" s="174">
        <f>IF(N282="základní",J282,0)</f>
        <v>0</v>
      </c>
      <c r="BF282" s="174">
        <f>IF(N282="snížená",J282,0)</f>
        <v>0</v>
      </c>
      <c r="BG282" s="174">
        <f>IF(N282="zákl. přenesená",J282,0)</f>
        <v>0</v>
      </c>
      <c r="BH282" s="174">
        <f>IF(N282="sníž. přenesená",J282,0)</f>
        <v>0</v>
      </c>
      <c r="BI282" s="174">
        <f>IF(N282="nulová",J282,0)</f>
        <v>0</v>
      </c>
      <c r="BJ282" s="38" t="s">
        <v>8</v>
      </c>
      <c r="BK282" s="174">
        <f>ROUND(I282*H282,0)</f>
        <v>0</v>
      </c>
      <c r="BL282" s="38" t="s">
        <v>92</v>
      </c>
      <c r="BM282" s="173" t="s">
        <v>469</v>
      </c>
    </row>
    <row r="283" spans="2:65" s="176" customFormat="1">
      <c r="B283" s="175"/>
      <c r="D283" s="177" t="s">
        <v>254</v>
      </c>
      <c r="E283" s="178" t="s">
        <v>1</v>
      </c>
      <c r="F283" s="179" t="s">
        <v>470</v>
      </c>
      <c r="H283" s="180">
        <v>12.622999999999999</v>
      </c>
      <c r="I283" s="23"/>
      <c r="L283" s="175"/>
      <c r="M283" s="181"/>
      <c r="T283" s="182"/>
      <c r="AT283" s="178" t="s">
        <v>254</v>
      </c>
      <c r="AU283" s="178" t="s">
        <v>86</v>
      </c>
      <c r="AV283" s="176" t="s">
        <v>86</v>
      </c>
      <c r="AW283" s="176" t="s">
        <v>33</v>
      </c>
      <c r="AX283" s="176" t="s">
        <v>77</v>
      </c>
      <c r="AY283" s="178" t="s">
        <v>245</v>
      </c>
    </row>
    <row r="284" spans="2:65" s="184" customFormat="1">
      <c r="B284" s="183"/>
      <c r="D284" s="177" t="s">
        <v>254</v>
      </c>
      <c r="E284" s="185" t="s">
        <v>1</v>
      </c>
      <c r="F284" s="186" t="s">
        <v>265</v>
      </c>
      <c r="H284" s="187">
        <v>12.622999999999999</v>
      </c>
      <c r="I284" s="24"/>
      <c r="L284" s="183"/>
      <c r="M284" s="188"/>
      <c r="T284" s="189"/>
      <c r="AT284" s="185" t="s">
        <v>254</v>
      </c>
      <c r="AU284" s="185" t="s">
        <v>86</v>
      </c>
      <c r="AV284" s="184" t="s">
        <v>258</v>
      </c>
      <c r="AW284" s="184" t="s">
        <v>33</v>
      </c>
      <c r="AX284" s="184" t="s">
        <v>8</v>
      </c>
      <c r="AY284" s="185" t="s">
        <v>245</v>
      </c>
    </row>
    <row r="285" spans="2:65" s="152" customFormat="1" ht="22.9" customHeight="1">
      <c r="B285" s="151"/>
      <c r="D285" s="153" t="s">
        <v>76</v>
      </c>
      <c r="E285" s="161" t="s">
        <v>293</v>
      </c>
      <c r="F285" s="161" t="s">
        <v>471</v>
      </c>
      <c r="I285" s="21"/>
      <c r="J285" s="162">
        <f>BK285</f>
        <v>0</v>
      </c>
      <c r="L285" s="151"/>
      <c r="M285" s="156"/>
      <c r="P285" s="157">
        <f>SUM(P286:P488)</f>
        <v>0</v>
      </c>
      <c r="R285" s="157">
        <f>SUM(R286:R488)</f>
        <v>59.106049775780001</v>
      </c>
      <c r="T285" s="158">
        <f>SUM(T286:T488)</f>
        <v>0</v>
      </c>
      <c r="AR285" s="153" t="s">
        <v>8</v>
      </c>
      <c r="AT285" s="159" t="s">
        <v>76</v>
      </c>
      <c r="AU285" s="159" t="s">
        <v>8</v>
      </c>
      <c r="AY285" s="153" t="s">
        <v>245</v>
      </c>
      <c r="BK285" s="160">
        <f>SUM(BK286:BK488)</f>
        <v>0</v>
      </c>
    </row>
    <row r="286" spans="2:65" s="51" customFormat="1" ht="24.2" customHeight="1">
      <c r="B286" s="50"/>
      <c r="C286" s="163" t="s">
        <v>472</v>
      </c>
      <c r="D286" s="163" t="s">
        <v>248</v>
      </c>
      <c r="E286" s="164" t="s">
        <v>473</v>
      </c>
      <c r="F286" s="165" t="s">
        <v>474</v>
      </c>
      <c r="G286" s="166" t="s">
        <v>251</v>
      </c>
      <c r="H286" s="167">
        <v>57.222000000000001</v>
      </c>
      <c r="I286" s="22"/>
      <c r="J286" s="168">
        <f>ROUND(I286*H286,0)</f>
        <v>0</v>
      </c>
      <c r="K286" s="165" t="s">
        <v>252</v>
      </c>
      <c r="L286" s="50"/>
      <c r="M286" s="169" t="s">
        <v>1</v>
      </c>
      <c r="N286" s="170" t="s">
        <v>42</v>
      </c>
      <c r="P286" s="171">
        <f>O286*H286</f>
        <v>0</v>
      </c>
      <c r="Q286" s="171">
        <v>2.5000000000000001E-4</v>
      </c>
      <c r="R286" s="171">
        <f>Q286*H286</f>
        <v>1.4305500000000001E-2</v>
      </c>
      <c r="S286" s="171">
        <v>0</v>
      </c>
      <c r="T286" s="172">
        <f>S286*H286</f>
        <v>0</v>
      </c>
      <c r="AR286" s="173" t="s">
        <v>92</v>
      </c>
      <c r="AT286" s="173" t="s">
        <v>248</v>
      </c>
      <c r="AU286" s="173" t="s">
        <v>86</v>
      </c>
      <c r="AY286" s="38" t="s">
        <v>245</v>
      </c>
      <c r="BE286" s="174">
        <f>IF(N286="základní",J286,0)</f>
        <v>0</v>
      </c>
      <c r="BF286" s="174">
        <f>IF(N286="snížená",J286,0)</f>
        <v>0</v>
      </c>
      <c r="BG286" s="174">
        <f>IF(N286="zákl. přenesená",J286,0)</f>
        <v>0</v>
      </c>
      <c r="BH286" s="174">
        <f>IF(N286="sníž. přenesená",J286,0)</f>
        <v>0</v>
      </c>
      <c r="BI286" s="174">
        <f>IF(N286="nulová",J286,0)</f>
        <v>0</v>
      </c>
      <c r="BJ286" s="38" t="s">
        <v>8</v>
      </c>
      <c r="BK286" s="174">
        <f>ROUND(I286*H286,0)</f>
        <v>0</v>
      </c>
      <c r="BL286" s="38" t="s">
        <v>92</v>
      </c>
      <c r="BM286" s="173" t="s">
        <v>475</v>
      </c>
    </row>
    <row r="287" spans="2:65" s="176" customFormat="1">
      <c r="B287" s="175"/>
      <c r="D287" s="177" t="s">
        <v>254</v>
      </c>
      <c r="E287" s="178" t="s">
        <v>1</v>
      </c>
      <c r="F287" s="179" t="s">
        <v>111</v>
      </c>
      <c r="H287" s="180">
        <v>57.222000000000001</v>
      </c>
      <c r="I287" s="23"/>
      <c r="L287" s="175"/>
      <c r="M287" s="181"/>
      <c r="T287" s="182"/>
      <c r="AT287" s="178" t="s">
        <v>254</v>
      </c>
      <c r="AU287" s="178" t="s">
        <v>86</v>
      </c>
      <c r="AV287" s="176" t="s">
        <v>86</v>
      </c>
      <c r="AW287" s="176" t="s">
        <v>33</v>
      </c>
      <c r="AX287" s="176" t="s">
        <v>8</v>
      </c>
      <c r="AY287" s="178" t="s">
        <v>245</v>
      </c>
    </row>
    <row r="288" spans="2:65" s="51" customFormat="1" ht="44.25" customHeight="1">
      <c r="B288" s="50"/>
      <c r="C288" s="163" t="s">
        <v>476</v>
      </c>
      <c r="D288" s="163" t="s">
        <v>248</v>
      </c>
      <c r="E288" s="164" t="s">
        <v>477</v>
      </c>
      <c r="F288" s="165" t="s">
        <v>478</v>
      </c>
      <c r="G288" s="166" t="s">
        <v>251</v>
      </c>
      <c r="H288" s="167">
        <v>57.222000000000001</v>
      </c>
      <c r="I288" s="22"/>
      <c r="J288" s="168">
        <f>ROUND(I288*H288,0)</f>
        <v>0</v>
      </c>
      <c r="K288" s="165" t="s">
        <v>252</v>
      </c>
      <c r="L288" s="50"/>
      <c r="M288" s="169" t="s">
        <v>1</v>
      </c>
      <c r="N288" s="170" t="s">
        <v>42</v>
      </c>
      <c r="P288" s="171">
        <f>O288*H288</f>
        <v>0</v>
      </c>
      <c r="Q288" s="171">
        <v>8.5974399999999996E-3</v>
      </c>
      <c r="R288" s="171">
        <f>Q288*H288</f>
        <v>0.49196271168</v>
      </c>
      <c r="S288" s="171">
        <v>0</v>
      </c>
      <c r="T288" s="172">
        <f>S288*H288</f>
        <v>0</v>
      </c>
      <c r="AR288" s="173" t="s">
        <v>92</v>
      </c>
      <c r="AT288" s="173" t="s">
        <v>248</v>
      </c>
      <c r="AU288" s="173" t="s">
        <v>86</v>
      </c>
      <c r="AY288" s="38" t="s">
        <v>245</v>
      </c>
      <c r="BE288" s="174">
        <f>IF(N288="základní",J288,0)</f>
        <v>0</v>
      </c>
      <c r="BF288" s="174">
        <f>IF(N288="snížená",J288,0)</f>
        <v>0</v>
      </c>
      <c r="BG288" s="174">
        <f>IF(N288="zákl. přenesená",J288,0)</f>
        <v>0</v>
      </c>
      <c r="BH288" s="174">
        <f>IF(N288="sníž. přenesená",J288,0)</f>
        <v>0</v>
      </c>
      <c r="BI288" s="174">
        <f>IF(N288="nulová",J288,0)</f>
        <v>0</v>
      </c>
      <c r="BJ288" s="38" t="s">
        <v>8</v>
      </c>
      <c r="BK288" s="174">
        <f>ROUND(I288*H288,0)</f>
        <v>0</v>
      </c>
      <c r="BL288" s="38" t="s">
        <v>92</v>
      </c>
      <c r="BM288" s="173" t="s">
        <v>479</v>
      </c>
    </row>
    <row r="289" spans="2:65" s="176" customFormat="1">
      <c r="B289" s="175"/>
      <c r="D289" s="177" t="s">
        <v>254</v>
      </c>
      <c r="E289" s="178" t="s">
        <v>1</v>
      </c>
      <c r="F289" s="179" t="s">
        <v>480</v>
      </c>
      <c r="H289" s="180">
        <v>50.201999999999998</v>
      </c>
      <c r="I289" s="23"/>
      <c r="L289" s="175"/>
      <c r="M289" s="181"/>
      <c r="T289" s="182"/>
      <c r="AT289" s="178" t="s">
        <v>254</v>
      </c>
      <c r="AU289" s="178" t="s">
        <v>86</v>
      </c>
      <c r="AV289" s="176" t="s">
        <v>86</v>
      </c>
      <c r="AW289" s="176" t="s">
        <v>33</v>
      </c>
      <c r="AX289" s="176" t="s">
        <v>77</v>
      </c>
      <c r="AY289" s="178" t="s">
        <v>245</v>
      </c>
    </row>
    <row r="290" spans="2:65" s="176" customFormat="1">
      <c r="B290" s="175"/>
      <c r="D290" s="177" t="s">
        <v>254</v>
      </c>
      <c r="E290" s="178" t="s">
        <v>1</v>
      </c>
      <c r="F290" s="179" t="s">
        <v>481</v>
      </c>
      <c r="H290" s="180">
        <v>7.02</v>
      </c>
      <c r="I290" s="23"/>
      <c r="L290" s="175"/>
      <c r="M290" s="181"/>
      <c r="T290" s="182"/>
      <c r="AT290" s="178" t="s">
        <v>254</v>
      </c>
      <c r="AU290" s="178" t="s">
        <v>86</v>
      </c>
      <c r="AV290" s="176" t="s">
        <v>86</v>
      </c>
      <c r="AW290" s="176" t="s">
        <v>33</v>
      </c>
      <c r="AX290" s="176" t="s">
        <v>77</v>
      </c>
      <c r="AY290" s="178" t="s">
        <v>245</v>
      </c>
    </row>
    <row r="291" spans="2:65" s="184" customFormat="1">
      <c r="B291" s="183"/>
      <c r="D291" s="177" t="s">
        <v>254</v>
      </c>
      <c r="E291" s="185" t="s">
        <v>1</v>
      </c>
      <c r="F291" s="186" t="s">
        <v>482</v>
      </c>
      <c r="H291" s="187">
        <v>57.222000000000001</v>
      </c>
      <c r="I291" s="24"/>
      <c r="L291" s="183"/>
      <c r="M291" s="188"/>
      <c r="T291" s="189"/>
      <c r="AT291" s="185" t="s">
        <v>254</v>
      </c>
      <c r="AU291" s="185" t="s">
        <v>86</v>
      </c>
      <c r="AV291" s="184" t="s">
        <v>258</v>
      </c>
      <c r="AW291" s="184" t="s">
        <v>33</v>
      </c>
      <c r="AX291" s="184" t="s">
        <v>77</v>
      </c>
      <c r="AY291" s="185" t="s">
        <v>245</v>
      </c>
    </row>
    <row r="292" spans="2:65" s="200" customFormat="1" ht="22.5">
      <c r="B292" s="199"/>
      <c r="D292" s="177" t="s">
        <v>254</v>
      </c>
      <c r="E292" s="201" t="s">
        <v>111</v>
      </c>
      <c r="F292" s="202" t="s">
        <v>483</v>
      </c>
      <c r="H292" s="203">
        <v>57.222000000000001</v>
      </c>
      <c r="I292" s="26"/>
      <c r="L292" s="199"/>
      <c r="M292" s="204"/>
      <c r="T292" s="205"/>
      <c r="AT292" s="201" t="s">
        <v>254</v>
      </c>
      <c r="AU292" s="201" t="s">
        <v>86</v>
      </c>
      <c r="AV292" s="200" t="s">
        <v>92</v>
      </c>
      <c r="AW292" s="200" t="s">
        <v>33</v>
      </c>
      <c r="AX292" s="200" t="s">
        <v>8</v>
      </c>
      <c r="AY292" s="201" t="s">
        <v>245</v>
      </c>
    </row>
    <row r="293" spans="2:65" s="51" customFormat="1" ht="16.5" customHeight="1">
      <c r="B293" s="50"/>
      <c r="C293" s="190" t="s">
        <v>484</v>
      </c>
      <c r="D293" s="190" t="s">
        <v>376</v>
      </c>
      <c r="E293" s="191" t="s">
        <v>485</v>
      </c>
      <c r="F293" s="192" t="s">
        <v>486</v>
      </c>
      <c r="G293" s="193" t="s">
        <v>251</v>
      </c>
      <c r="H293" s="194">
        <v>60.082999999999998</v>
      </c>
      <c r="I293" s="25"/>
      <c r="J293" s="195">
        <f>ROUND(I293*H293,0)</f>
        <v>0</v>
      </c>
      <c r="K293" s="192" t="s">
        <v>252</v>
      </c>
      <c r="L293" s="196"/>
      <c r="M293" s="197" t="s">
        <v>1</v>
      </c>
      <c r="N293" s="198" t="s">
        <v>42</v>
      </c>
      <c r="P293" s="171">
        <f>O293*H293</f>
        <v>0</v>
      </c>
      <c r="Q293" s="171">
        <v>2.0400000000000001E-3</v>
      </c>
      <c r="R293" s="171">
        <f>Q293*H293</f>
        <v>0.12256932000000001</v>
      </c>
      <c r="S293" s="171">
        <v>0</v>
      </c>
      <c r="T293" s="172">
        <f>S293*H293</f>
        <v>0</v>
      </c>
      <c r="AR293" s="173" t="s">
        <v>309</v>
      </c>
      <c r="AT293" s="173" t="s">
        <v>376</v>
      </c>
      <c r="AU293" s="173" t="s">
        <v>86</v>
      </c>
      <c r="AY293" s="38" t="s">
        <v>245</v>
      </c>
      <c r="BE293" s="174">
        <f>IF(N293="základní",J293,0)</f>
        <v>0</v>
      </c>
      <c r="BF293" s="174">
        <f>IF(N293="snížená",J293,0)</f>
        <v>0</v>
      </c>
      <c r="BG293" s="174">
        <f>IF(N293="zákl. přenesená",J293,0)</f>
        <v>0</v>
      </c>
      <c r="BH293" s="174">
        <f>IF(N293="sníž. přenesená",J293,0)</f>
        <v>0</v>
      </c>
      <c r="BI293" s="174">
        <f>IF(N293="nulová",J293,0)</f>
        <v>0</v>
      </c>
      <c r="BJ293" s="38" t="s">
        <v>8</v>
      </c>
      <c r="BK293" s="174">
        <f>ROUND(I293*H293,0)</f>
        <v>0</v>
      </c>
      <c r="BL293" s="38" t="s">
        <v>92</v>
      </c>
      <c r="BM293" s="173" t="s">
        <v>487</v>
      </c>
    </row>
    <row r="294" spans="2:65" s="176" customFormat="1">
      <c r="B294" s="175"/>
      <c r="D294" s="177" t="s">
        <v>254</v>
      </c>
      <c r="E294" s="178" t="s">
        <v>1</v>
      </c>
      <c r="F294" s="179" t="s">
        <v>488</v>
      </c>
      <c r="H294" s="180">
        <v>60.082999999999998</v>
      </c>
      <c r="I294" s="23"/>
      <c r="L294" s="175"/>
      <c r="M294" s="181"/>
      <c r="T294" s="182"/>
      <c r="AT294" s="178" t="s">
        <v>254</v>
      </c>
      <c r="AU294" s="178" t="s">
        <v>86</v>
      </c>
      <c r="AV294" s="176" t="s">
        <v>86</v>
      </c>
      <c r="AW294" s="176" t="s">
        <v>33</v>
      </c>
      <c r="AX294" s="176" t="s">
        <v>8</v>
      </c>
      <c r="AY294" s="178" t="s">
        <v>245</v>
      </c>
    </row>
    <row r="295" spans="2:65" s="51" customFormat="1" ht="44.25" customHeight="1">
      <c r="B295" s="50"/>
      <c r="C295" s="163" t="s">
        <v>489</v>
      </c>
      <c r="D295" s="163" t="s">
        <v>248</v>
      </c>
      <c r="E295" s="164" t="s">
        <v>490</v>
      </c>
      <c r="F295" s="165" t="s">
        <v>491</v>
      </c>
      <c r="G295" s="166" t="s">
        <v>251</v>
      </c>
      <c r="H295" s="167">
        <v>19.495999999999999</v>
      </c>
      <c r="I295" s="22"/>
      <c r="J295" s="168">
        <f>ROUND(I295*H295,0)</f>
        <v>0</v>
      </c>
      <c r="K295" s="165" t="s">
        <v>252</v>
      </c>
      <c r="L295" s="50"/>
      <c r="M295" s="169" t="s">
        <v>1</v>
      </c>
      <c r="N295" s="170" t="s">
        <v>42</v>
      </c>
      <c r="P295" s="171">
        <f>O295*H295</f>
        <v>0</v>
      </c>
      <c r="Q295" s="171">
        <v>8.7974400000000001E-3</v>
      </c>
      <c r="R295" s="171">
        <f>Q295*H295</f>
        <v>0.17151489024</v>
      </c>
      <c r="S295" s="171">
        <v>0</v>
      </c>
      <c r="T295" s="172">
        <f>S295*H295</f>
        <v>0</v>
      </c>
      <c r="AR295" s="173" t="s">
        <v>92</v>
      </c>
      <c r="AT295" s="173" t="s">
        <v>248</v>
      </c>
      <c r="AU295" s="173" t="s">
        <v>86</v>
      </c>
      <c r="AY295" s="38" t="s">
        <v>245</v>
      </c>
      <c r="BE295" s="174">
        <f>IF(N295="základní",J295,0)</f>
        <v>0</v>
      </c>
      <c r="BF295" s="174">
        <f>IF(N295="snížená",J295,0)</f>
        <v>0</v>
      </c>
      <c r="BG295" s="174">
        <f>IF(N295="zákl. přenesená",J295,0)</f>
        <v>0</v>
      </c>
      <c r="BH295" s="174">
        <f>IF(N295="sníž. přenesená",J295,0)</f>
        <v>0</v>
      </c>
      <c r="BI295" s="174">
        <f>IF(N295="nulová",J295,0)</f>
        <v>0</v>
      </c>
      <c r="BJ295" s="38" t="s">
        <v>8</v>
      </c>
      <c r="BK295" s="174">
        <f>ROUND(I295*H295,0)</f>
        <v>0</v>
      </c>
      <c r="BL295" s="38" t="s">
        <v>92</v>
      </c>
      <c r="BM295" s="173" t="s">
        <v>492</v>
      </c>
    </row>
    <row r="296" spans="2:65" s="176" customFormat="1">
      <c r="B296" s="175"/>
      <c r="D296" s="177" t="s">
        <v>254</v>
      </c>
      <c r="E296" s="178" t="s">
        <v>1</v>
      </c>
      <c r="F296" s="179" t="s">
        <v>493</v>
      </c>
      <c r="H296" s="180">
        <v>19.495999999999999</v>
      </c>
      <c r="I296" s="23"/>
      <c r="L296" s="175"/>
      <c r="M296" s="181"/>
      <c r="T296" s="182"/>
      <c r="AT296" s="178" t="s">
        <v>254</v>
      </c>
      <c r="AU296" s="178" t="s">
        <v>86</v>
      </c>
      <c r="AV296" s="176" t="s">
        <v>86</v>
      </c>
      <c r="AW296" s="176" t="s">
        <v>33</v>
      </c>
      <c r="AX296" s="176" t="s">
        <v>77</v>
      </c>
      <c r="AY296" s="178" t="s">
        <v>245</v>
      </c>
    </row>
    <row r="297" spans="2:65" s="184" customFormat="1">
      <c r="B297" s="183"/>
      <c r="D297" s="177" t="s">
        <v>254</v>
      </c>
      <c r="E297" s="185" t="s">
        <v>1</v>
      </c>
      <c r="F297" s="186" t="s">
        <v>482</v>
      </c>
      <c r="H297" s="187">
        <v>19.495999999999999</v>
      </c>
      <c r="I297" s="24"/>
      <c r="L297" s="183"/>
      <c r="M297" s="188"/>
      <c r="T297" s="189"/>
      <c r="AT297" s="185" t="s">
        <v>254</v>
      </c>
      <c r="AU297" s="185" t="s">
        <v>86</v>
      </c>
      <c r="AV297" s="184" t="s">
        <v>258</v>
      </c>
      <c r="AW297" s="184" t="s">
        <v>33</v>
      </c>
      <c r="AX297" s="184" t="s">
        <v>77</v>
      </c>
      <c r="AY297" s="185" t="s">
        <v>245</v>
      </c>
    </row>
    <row r="298" spans="2:65" s="200" customFormat="1" ht="22.5">
      <c r="B298" s="199"/>
      <c r="D298" s="177" t="s">
        <v>254</v>
      </c>
      <c r="E298" s="201" t="s">
        <v>108</v>
      </c>
      <c r="F298" s="202" t="s">
        <v>483</v>
      </c>
      <c r="H298" s="203">
        <v>19.495999999999999</v>
      </c>
      <c r="I298" s="26"/>
      <c r="L298" s="199"/>
      <c r="M298" s="204"/>
      <c r="T298" s="205"/>
      <c r="AT298" s="201" t="s">
        <v>254</v>
      </c>
      <c r="AU298" s="201" t="s">
        <v>86</v>
      </c>
      <c r="AV298" s="200" t="s">
        <v>92</v>
      </c>
      <c r="AW298" s="200" t="s">
        <v>33</v>
      </c>
      <c r="AX298" s="200" t="s">
        <v>8</v>
      </c>
      <c r="AY298" s="201" t="s">
        <v>245</v>
      </c>
    </row>
    <row r="299" spans="2:65" s="51" customFormat="1" ht="16.5" customHeight="1">
      <c r="B299" s="50"/>
      <c r="C299" s="190" t="s">
        <v>494</v>
      </c>
      <c r="D299" s="190" t="s">
        <v>376</v>
      </c>
      <c r="E299" s="191" t="s">
        <v>495</v>
      </c>
      <c r="F299" s="192" t="s">
        <v>496</v>
      </c>
      <c r="G299" s="193" t="s">
        <v>251</v>
      </c>
      <c r="H299" s="194">
        <v>20.471</v>
      </c>
      <c r="I299" s="25"/>
      <c r="J299" s="195">
        <f>ROUND(I299*H299,0)</f>
        <v>0</v>
      </c>
      <c r="K299" s="192" t="s">
        <v>252</v>
      </c>
      <c r="L299" s="196"/>
      <c r="M299" s="197" t="s">
        <v>1</v>
      </c>
      <c r="N299" s="198" t="s">
        <v>42</v>
      </c>
      <c r="P299" s="171">
        <f>O299*H299</f>
        <v>0</v>
      </c>
      <c r="Q299" s="171">
        <v>3.3999999999999998E-3</v>
      </c>
      <c r="R299" s="171">
        <f>Q299*H299</f>
        <v>6.9601399999999994E-2</v>
      </c>
      <c r="S299" s="171">
        <v>0</v>
      </c>
      <c r="T299" s="172">
        <f>S299*H299</f>
        <v>0</v>
      </c>
      <c r="AR299" s="173" t="s">
        <v>309</v>
      </c>
      <c r="AT299" s="173" t="s">
        <v>376</v>
      </c>
      <c r="AU299" s="173" t="s">
        <v>86</v>
      </c>
      <c r="AY299" s="38" t="s">
        <v>245</v>
      </c>
      <c r="BE299" s="174">
        <f>IF(N299="základní",J299,0)</f>
        <v>0</v>
      </c>
      <c r="BF299" s="174">
        <f>IF(N299="snížená",J299,0)</f>
        <v>0</v>
      </c>
      <c r="BG299" s="174">
        <f>IF(N299="zákl. přenesená",J299,0)</f>
        <v>0</v>
      </c>
      <c r="BH299" s="174">
        <f>IF(N299="sníž. přenesená",J299,0)</f>
        <v>0</v>
      </c>
      <c r="BI299" s="174">
        <f>IF(N299="nulová",J299,0)</f>
        <v>0</v>
      </c>
      <c r="BJ299" s="38" t="s">
        <v>8</v>
      </c>
      <c r="BK299" s="174">
        <f>ROUND(I299*H299,0)</f>
        <v>0</v>
      </c>
      <c r="BL299" s="38" t="s">
        <v>92</v>
      </c>
      <c r="BM299" s="173" t="s">
        <v>497</v>
      </c>
    </row>
    <row r="300" spans="2:65" s="176" customFormat="1">
      <c r="B300" s="175"/>
      <c r="D300" s="177" t="s">
        <v>254</v>
      </c>
      <c r="E300" s="178" t="s">
        <v>1</v>
      </c>
      <c r="F300" s="179" t="s">
        <v>498</v>
      </c>
      <c r="H300" s="180">
        <v>20.471</v>
      </c>
      <c r="I300" s="23"/>
      <c r="L300" s="175"/>
      <c r="M300" s="181"/>
      <c r="T300" s="182"/>
      <c r="AT300" s="178" t="s">
        <v>254</v>
      </c>
      <c r="AU300" s="178" t="s">
        <v>86</v>
      </c>
      <c r="AV300" s="176" t="s">
        <v>86</v>
      </c>
      <c r="AW300" s="176" t="s">
        <v>33</v>
      </c>
      <c r="AX300" s="176" t="s">
        <v>8</v>
      </c>
      <c r="AY300" s="178" t="s">
        <v>245</v>
      </c>
    </row>
    <row r="301" spans="2:65" s="51" customFormat="1" ht="37.9" customHeight="1">
      <c r="B301" s="50"/>
      <c r="C301" s="163" t="s">
        <v>499</v>
      </c>
      <c r="D301" s="163" t="s">
        <v>248</v>
      </c>
      <c r="E301" s="164" t="s">
        <v>500</v>
      </c>
      <c r="F301" s="165" t="s">
        <v>501</v>
      </c>
      <c r="G301" s="166" t="s">
        <v>251</v>
      </c>
      <c r="H301" s="167">
        <v>57.222000000000001</v>
      </c>
      <c r="I301" s="22"/>
      <c r="J301" s="168">
        <f>ROUND(I301*H301,0)</f>
        <v>0</v>
      </c>
      <c r="K301" s="165" t="s">
        <v>252</v>
      </c>
      <c r="L301" s="50"/>
      <c r="M301" s="169" t="s">
        <v>1</v>
      </c>
      <c r="N301" s="170" t="s">
        <v>42</v>
      </c>
      <c r="P301" s="171">
        <f>O301*H301</f>
        <v>0</v>
      </c>
      <c r="Q301" s="171">
        <v>1.0060000000000001E-4</v>
      </c>
      <c r="R301" s="171">
        <f>Q301*H301</f>
        <v>5.7565332000000004E-3</v>
      </c>
      <c r="S301" s="171">
        <v>0</v>
      </c>
      <c r="T301" s="172">
        <f>S301*H301</f>
        <v>0</v>
      </c>
      <c r="AR301" s="173" t="s">
        <v>92</v>
      </c>
      <c r="AT301" s="173" t="s">
        <v>248</v>
      </c>
      <c r="AU301" s="173" t="s">
        <v>86</v>
      </c>
      <c r="AY301" s="38" t="s">
        <v>245</v>
      </c>
      <c r="BE301" s="174">
        <f>IF(N301="základní",J301,0)</f>
        <v>0</v>
      </c>
      <c r="BF301" s="174">
        <f>IF(N301="snížená",J301,0)</f>
        <v>0</v>
      </c>
      <c r="BG301" s="174">
        <f>IF(N301="zákl. přenesená",J301,0)</f>
        <v>0</v>
      </c>
      <c r="BH301" s="174">
        <f>IF(N301="sníž. přenesená",J301,0)</f>
        <v>0</v>
      </c>
      <c r="BI301" s="174">
        <f>IF(N301="nulová",J301,0)</f>
        <v>0</v>
      </c>
      <c r="BJ301" s="38" t="s">
        <v>8</v>
      </c>
      <c r="BK301" s="174">
        <f>ROUND(I301*H301,0)</f>
        <v>0</v>
      </c>
      <c r="BL301" s="38" t="s">
        <v>92</v>
      </c>
      <c r="BM301" s="173" t="s">
        <v>502</v>
      </c>
    </row>
    <row r="302" spans="2:65" s="176" customFormat="1">
      <c r="B302" s="175"/>
      <c r="D302" s="177" t="s">
        <v>254</v>
      </c>
      <c r="E302" s="178" t="s">
        <v>1</v>
      </c>
      <c r="F302" s="179" t="s">
        <v>111</v>
      </c>
      <c r="H302" s="180">
        <v>57.222000000000001</v>
      </c>
      <c r="I302" s="23"/>
      <c r="L302" s="175"/>
      <c r="M302" s="181"/>
      <c r="T302" s="182"/>
      <c r="AT302" s="178" t="s">
        <v>254</v>
      </c>
      <c r="AU302" s="178" t="s">
        <v>86</v>
      </c>
      <c r="AV302" s="176" t="s">
        <v>86</v>
      </c>
      <c r="AW302" s="176" t="s">
        <v>33</v>
      </c>
      <c r="AX302" s="176" t="s">
        <v>8</v>
      </c>
      <c r="AY302" s="178" t="s">
        <v>245</v>
      </c>
    </row>
    <row r="303" spans="2:65" s="51" customFormat="1" ht="24.2" customHeight="1">
      <c r="B303" s="50"/>
      <c r="C303" s="163" t="s">
        <v>503</v>
      </c>
      <c r="D303" s="163" t="s">
        <v>248</v>
      </c>
      <c r="E303" s="164" t="s">
        <v>504</v>
      </c>
      <c r="F303" s="165" t="s">
        <v>505</v>
      </c>
      <c r="G303" s="166" t="s">
        <v>251</v>
      </c>
      <c r="H303" s="167">
        <v>57.222000000000001</v>
      </c>
      <c r="I303" s="22"/>
      <c r="J303" s="168">
        <f>ROUND(I303*H303,0)</f>
        <v>0</v>
      </c>
      <c r="K303" s="165" t="s">
        <v>252</v>
      </c>
      <c r="L303" s="50"/>
      <c r="M303" s="169" t="s">
        <v>1</v>
      </c>
      <c r="N303" s="170" t="s">
        <v>42</v>
      </c>
      <c r="P303" s="171">
        <f>O303*H303</f>
        <v>0</v>
      </c>
      <c r="Q303" s="171">
        <v>2.7000000000000001E-3</v>
      </c>
      <c r="R303" s="171">
        <f>Q303*H303</f>
        <v>0.15449940000000001</v>
      </c>
      <c r="S303" s="171">
        <v>0</v>
      </c>
      <c r="T303" s="172">
        <f>S303*H303</f>
        <v>0</v>
      </c>
      <c r="AR303" s="173" t="s">
        <v>92</v>
      </c>
      <c r="AT303" s="173" t="s">
        <v>248</v>
      </c>
      <c r="AU303" s="173" t="s">
        <v>86</v>
      </c>
      <c r="AY303" s="38" t="s">
        <v>245</v>
      </c>
      <c r="BE303" s="174">
        <f>IF(N303="základní",J303,0)</f>
        <v>0</v>
      </c>
      <c r="BF303" s="174">
        <f>IF(N303="snížená",J303,0)</f>
        <v>0</v>
      </c>
      <c r="BG303" s="174">
        <f>IF(N303="zákl. přenesená",J303,0)</f>
        <v>0</v>
      </c>
      <c r="BH303" s="174">
        <f>IF(N303="sníž. přenesená",J303,0)</f>
        <v>0</v>
      </c>
      <c r="BI303" s="174">
        <f>IF(N303="nulová",J303,0)</f>
        <v>0</v>
      </c>
      <c r="BJ303" s="38" t="s">
        <v>8</v>
      </c>
      <c r="BK303" s="174">
        <f>ROUND(I303*H303,0)</f>
        <v>0</v>
      </c>
      <c r="BL303" s="38" t="s">
        <v>92</v>
      </c>
      <c r="BM303" s="173" t="s">
        <v>506</v>
      </c>
    </row>
    <row r="304" spans="2:65" s="176" customFormat="1">
      <c r="B304" s="175"/>
      <c r="D304" s="177" t="s">
        <v>254</v>
      </c>
      <c r="E304" s="178" t="s">
        <v>1</v>
      </c>
      <c r="F304" s="179" t="s">
        <v>111</v>
      </c>
      <c r="H304" s="180">
        <v>57.222000000000001</v>
      </c>
      <c r="I304" s="23"/>
      <c r="L304" s="175"/>
      <c r="M304" s="181"/>
      <c r="T304" s="182"/>
      <c r="AT304" s="178" t="s">
        <v>254</v>
      </c>
      <c r="AU304" s="178" t="s">
        <v>86</v>
      </c>
      <c r="AV304" s="176" t="s">
        <v>86</v>
      </c>
      <c r="AW304" s="176" t="s">
        <v>33</v>
      </c>
      <c r="AX304" s="176" t="s">
        <v>8</v>
      </c>
      <c r="AY304" s="178" t="s">
        <v>245</v>
      </c>
    </row>
    <row r="305" spans="2:65" s="51" customFormat="1" ht="24.2" customHeight="1">
      <c r="B305" s="50"/>
      <c r="C305" s="163" t="s">
        <v>89</v>
      </c>
      <c r="D305" s="163" t="s">
        <v>248</v>
      </c>
      <c r="E305" s="164" t="s">
        <v>507</v>
      </c>
      <c r="F305" s="165" t="s">
        <v>508</v>
      </c>
      <c r="G305" s="166" t="s">
        <v>251</v>
      </c>
      <c r="H305" s="167">
        <v>547.92899999999997</v>
      </c>
      <c r="I305" s="22"/>
      <c r="J305" s="168">
        <f>ROUND(I305*H305,0)</f>
        <v>0</v>
      </c>
      <c r="K305" s="165" t="s">
        <v>252</v>
      </c>
      <c r="L305" s="50"/>
      <c r="M305" s="169" t="s">
        <v>1</v>
      </c>
      <c r="N305" s="170" t="s">
        <v>42</v>
      </c>
      <c r="P305" s="171">
        <f>O305*H305</f>
        <v>0</v>
      </c>
      <c r="Q305" s="171">
        <v>2.5000000000000001E-4</v>
      </c>
      <c r="R305" s="171">
        <f>Q305*H305</f>
        <v>0.13698225</v>
      </c>
      <c r="S305" s="171">
        <v>0</v>
      </c>
      <c r="T305" s="172">
        <f>S305*H305</f>
        <v>0</v>
      </c>
      <c r="AR305" s="173" t="s">
        <v>92</v>
      </c>
      <c r="AT305" s="173" t="s">
        <v>248</v>
      </c>
      <c r="AU305" s="173" t="s">
        <v>86</v>
      </c>
      <c r="AY305" s="38" t="s">
        <v>245</v>
      </c>
      <c r="BE305" s="174">
        <f>IF(N305="základní",J305,0)</f>
        <v>0</v>
      </c>
      <c r="BF305" s="174">
        <f>IF(N305="snížená",J305,0)</f>
        <v>0</v>
      </c>
      <c r="BG305" s="174">
        <f>IF(N305="zákl. přenesená",J305,0)</f>
        <v>0</v>
      </c>
      <c r="BH305" s="174">
        <f>IF(N305="sníž. přenesená",J305,0)</f>
        <v>0</v>
      </c>
      <c r="BI305" s="174">
        <f>IF(N305="nulová",J305,0)</f>
        <v>0</v>
      </c>
      <c r="BJ305" s="38" t="s">
        <v>8</v>
      </c>
      <c r="BK305" s="174">
        <f>ROUND(I305*H305,0)</f>
        <v>0</v>
      </c>
      <c r="BL305" s="38" t="s">
        <v>92</v>
      </c>
      <c r="BM305" s="173" t="s">
        <v>509</v>
      </c>
    </row>
    <row r="306" spans="2:65" s="176" customFormat="1">
      <c r="B306" s="175"/>
      <c r="D306" s="177" t="s">
        <v>254</v>
      </c>
      <c r="E306" s="178" t="s">
        <v>1</v>
      </c>
      <c r="F306" s="179" t="s">
        <v>121</v>
      </c>
      <c r="H306" s="180">
        <v>518.91099999999994</v>
      </c>
      <c r="I306" s="23"/>
      <c r="L306" s="175"/>
      <c r="M306" s="181"/>
      <c r="T306" s="182"/>
      <c r="AT306" s="178" t="s">
        <v>254</v>
      </c>
      <c r="AU306" s="178" t="s">
        <v>86</v>
      </c>
      <c r="AV306" s="176" t="s">
        <v>86</v>
      </c>
      <c r="AW306" s="176" t="s">
        <v>33</v>
      </c>
      <c r="AX306" s="176" t="s">
        <v>77</v>
      </c>
      <c r="AY306" s="178" t="s">
        <v>245</v>
      </c>
    </row>
    <row r="307" spans="2:65" s="176" customFormat="1">
      <c r="B307" s="175"/>
      <c r="D307" s="177" t="s">
        <v>254</v>
      </c>
      <c r="E307" s="178" t="s">
        <v>1</v>
      </c>
      <c r="F307" s="179" t="s">
        <v>510</v>
      </c>
      <c r="H307" s="180">
        <v>29.018000000000001</v>
      </c>
      <c r="I307" s="23"/>
      <c r="L307" s="175"/>
      <c r="M307" s="181"/>
      <c r="T307" s="182"/>
      <c r="AT307" s="178" t="s">
        <v>254</v>
      </c>
      <c r="AU307" s="178" t="s">
        <v>86</v>
      </c>
      <c r="AV307" s="176" t="s">
        <v>86</v>
      </c>
      <c r="AW307" s="176" t="s">
        <v>33</v>
      </c>
      <c r="AX307" s="176" t="s">
        <v>77</v>
      </c>
      <c r="AY307" s="178" t="s">
        <v>245</v>
      </c>
    </row>
    <row r="308" spans="2:65" s="184" customFormat="1">
      <c r="B308" s="183"/>
      <c r="D308" s="177" t="s">
        <v>254</v>
      </c>
      <c r="E308" s="185" t="s">
        <v>1</v>
      </c>
      <c r="F308" s="186" t="s">
        <v>265</v>
      </c>
      <c r="H308" s="187">
        <v>547.92899999999997</v>
      </c>
      <c r="I308" s="24"/>
      <c r="L308" s="183"/>
      <c r="M308" s="188"/>
      <c r="T308" s="189"/>
      <c r="AT308" s="185" t="s">
        <v>254</v>
      </c>
      <c r="AU308" s="185" t="s">
        <v>86</v>
      </c>
      <c r="AV308" s="184" t="s">
        <v>258</v>
      </c>
      <c r="AW308" s="184" t="s">
        <v>33</v>
      </c>
      <c r="AX308" s="184" t="s">
        <v>8</v>
      </c>
      <c r="AY308" s="185" t="s">
        <v>245</v>
      </c>
    </row>
    <row r="309" spans="2:65" s="51" customFormat="1" ht="24.2" customHeight="1">
      <c r="B309" s="50"/>
      <c r="C309" s="163" t="s">
        <v>511</v>
      </c>
      <c r="D309" s="163" t="s">
        <v>248</v>
      </c>
      <c r="E309" s="164" t="s">
        <v>512</v>
      </c>
      <c r="F309" s="165" t="s">
        <v>513</v>
      </c>
      <c r="G309" s="166" t="s">
        <v>251</v>
      </c>
      <c r="H309" s="167">
        <v>61.728000000000002</v>
      </c>
      <c r="I309" s="22"/>
      <c r="J309" s="168">
        <f>ROUND(I309*H309,0)</f>
        <v>0</v>
      </c>
      <c r="K309" s="165" t="s">
        <v>252</v>
      </c>
      <c r="L309" s="50"/>
      <c r="M309" s="169" t="s">
        <v>1</v>
      </c>
      <c r="N309" s="170" t="s">
        <v>42</v>
      </c>
      <c r="P309" s="171">
        <f>O309*H309</f>
        <v>0</v>
      </c>
      <c r="Q309" s="171">
        <v>2.0000000000000001E-4</v>
      </c>
      <c r="R309" s="171">
        <f>Q309*H309</f>
        <v>1.2345600000000002E-2</v>
      </c>
      <c r="S309" s="171">
        <v>0</v>
      </c>
      <c r="T309" s="172">
        <f>S309*H309</f>
        <v>0</v>
      </c>
      <c r="AR309" s="173" t="s">
        <v>92</v>
      </c>
      <c r="AT309" s="173" t="s">
        <v>248</v>
      </c>
      <c r="AU309" s="173" t="s">
        <v>86</v>
      </c>
      <c r="AY309" s="38" t="s">
        <v>245</v>
      </c>
      <c r="BE309" s="174">
        <f>IF(N309="základní",J309,0)</f>
        <v>0</v>
      </c>
      <c r="BF309" s="174">
        <f>IF(N309="snížená",J309,0)</f>
        <v>0</v>
      </c>
      <c r="BG309" s="174">
        <f>IF(N309="zákl. přenesená",J309,0)</f>
        <v>0</v>
      </c>
      <c r="BH309" s="174">
        <f>IF(N309="sníž. přenesená",J309,0)</f>
        <v>0</v>
      </c>
      <c r="BI309" s="174">
        <f>IF(N309="nulová",J309,0)</f>
        <v>0</v>
      </c>
      <c r="BJ309" s="38" t="s">
        <v>8</v>
      </c>
      <c r="BK309" s="174">
        <f>ROUND(I309*H309,0)</f>
        <v>0</v>
      </c>
      <c r="BL309" s="38" t="s">
        <v>92</v>
      </c>
      <c r="BM309" s="173" t="s">
        <v>514</v>
      </c>
    </row>
    <row r="310" spans="2:65" s="176" customFormat="1">
      <c r="B310" s="175"/>
      <c r="D310" s="177" t="s">
        <v>254</v>
      </c>
      <c r="E310" s="178" t="s">
        <v>1</v>
      </c>
      <c r="F310" s="179" t="s">
        <v>117</v>
      </c>
      <c r="H310" s="180">
        <v>61.728000000000002</v>
      </c>
      <c r="I310" s="23"/>
      <c r="L310" s="175"/>
      <c r="M310" s="181"/>
      <c r="T310" s="182"/>
      <c r="AT310" s="178" t="s">
        <v>254</v>
      </c>
      <c r="AU310" s="178" t="s">
        <v>86</v>
      </c>
      <c r="AV310" s="176" t="s">
        <v>86</v>
      </c>
      <c r="AW310" s="176" t="s">
        <v>33</v>
      </c>
      <c r="AX310" s="176" t="s">
        <v>8</v>
      </c>
      <c r="AY310" s="178" t="s">
        <v>245</v>
      </c>
    </row>
    <row r="311" spans="2:65" s="51" customFormat="1" ht="44.25" customHeight="1">
      <c r="B311" s="50"/>
      <c r="C311" s="163" t="s">
        <v>515</v>
      </c>
      <c r="D311" s="163" t="s">
        <v>248</v>
      </c>
      <c r="E311" s="164" t="s">
        <v>516</v>
      </c>
      <c r="F311" s="165" t="s">
        <v>517</v>
      </c>
      <c r="G311" s="166" t="s">
        <v>251</v>
      </c>
      <c r="H311" s="167">
        <v>785.25099999999998</v>
      </c>
      <c r="I311" s="22"/>
      <c r="J311" s="168">
        <f>ROUND(I311*H311,0)</f>
        <v>0</v>
      </c>
      <c r="K311" s="165" t="s">
        <v>252</v>
      </c>
      <c r="L311" s="50"/>
      <c r="M311" s="169" t="s">
        <v>1</v>
      </c>
      <c r="N311" s="170" t="s">
        <v>42</v>
      </c>
      <c r="P311" s="171">
        <f>O311*H311</f>
        <v>0</v>
      </c>
      <c r="Q311" s="171">
        <v>8.51616E-3</v>
      </c>
      <c r="R311" s="171">
        <f>Q311*H311</f>
        <v>6.6873231561599997</v>
      </c>
      <c r="S311" s="171">
        <v>0</v>
      </c>
      <c r="T311" s="172">
        <f>S311*H311</f>
        <v>0</v>
      </c>
      <c r="AR311" s="173" t="s">
        <v>92</v>
      </c>
      <c r="AT311" s="173" t="s">
        <v>248</v>
      </c>
      <c r="AU311" s="173" t="s">
        <v>86</v>
      </c>
      <c r="AY311" s="38" t="s">
        <v>245</v>
      </c>
      <c r="BE311" s="174">
        <f>IF(N311="základní",J311,0)</f>
        <v>0</v>
      </c>
      <c r="BF311" s="174">
        <f>IF(N311="snížená",J311,0)</f>
        <v>0</v>
      </c>
      <c r="BG311" s="174">
        <f>IF(N311="zákl. přenesená",J311,0)</f>
        <v>0</v>
      </c>
      <c r="BH311" s="174">
        <f>IF(N311="sníž. přenesená",J311,0)</f>
        <v>0</v>
      </c>
      <c r="BI311" s="174">
        <f>IF(N311="nulová",J311,0)</f>
        <v>0</v>
      </c>
      <c r="BJ311" s="38" t="s">
        <v>8</v>
      </c>
      <c r="BK311" s="174">
        <f>ROUND(I311*H311,0)</f>
        <v>0</v>
      </c>
      <c r="BL311" s="38" t="s">
        <v>92</v>
      </c>
      <c r="BM311" s="173" t="s">
        <v>518</v>
      </c>
    </row>
    <row r="312" spans="2:65" s="176" customFormat="1">
      <c r="B312" s="175"/>
      <c r="D312" s="177" t="s">
        <v>254</v>
      </c>
      <c r="E312" s="178" t="s">
        <v>1</v>
      </c>
      <c r="F312" s="179" t="s">
        <v>519</v>
      </c>
      <c r="H312" s="180">
        <v>29.738</v>
      </c>
      <c r="I312" s="23"/>
      <c r="L312" s="175"/>
      <c r="M312" s="181"/>
      <c r="T312" s="182"/>
      <c r="AT312" s="178" t="s">
        <v>254</v>
      </c>
      <c r="AU312" s="178" t="s">
        <v>86</v>
      </c>
      <c r="AV312" s="176" t="s">
        <v>86</v>
      </c>
      <c r="AW312" s="176" t="s">
        <v>33</v>
      </c>
      <c r="AX312" s="176" t="s">
        <v>77</v>
      </c>
      <c r="AY312" s="178" t="s">
        <v>245</v>
      </c>
    </row>
    <row r="313" spans="2:65" s="184" customFormat="1">
      <c r="B313" s="183"/>
      <c r="D313" s="177" t="s">
        <v>254</v>
      </c>
      <c r="E313" s="185" t="s">
        <v>1</v>
      </c>
      <c r="F313" s="186" t="s">
        <v>482</v>
      </c>
      <c r="H313" s="187">
        <v>29.738</v>
      </c>
      <c r="I313" s="24"/>
      <c r="L313" s="183"/>
      <c r="M313" s="188"/>
      <c r="T313" s="189"/>
      <c r="AT313" s="185" t="s">
        <v>254</v>
      </c>
      <c r="AU313" s="185" t="s">
        <v>86</v>
      </c>
      <c r="AV313" s="184" t="s">
        <v>258</v>
      </c>
      <c r="AW313" s="184" t="s">
        <v>33</v>
      </c>
      <c r="AX313" s="184" t="s">
        <v>77</v>
      </c>
      <c r="AY313" s="185" t="s">
        <v>245</v>
      </c>
    </row>
    <row r="314" spans="2:65" s="176" customFormat="1">
      <c r="B314" s="175"/>
      <c r="D314" s="177" t="s">
        <v>254</v>
      </c>
      <c r="E314" s="178" t="s">
        <v>1</v>
      </c>
      <c r="F314" s="179" t="s">
        <v>520</v>
      </c>
      <c r="H314" s="180">
        <v>7.7329999999999997</v>
      </c>
      <c r="I314" s="23"/>
      <c r="L314" s="175"/>
      <c r="M314" s="181"/>
      <c r="T314" s="182"/>
      <c r="AT314" s="178" t="s">
        <v>254</v>
      </c>
      <c r="AU314" s="178" t="s">
        <v>86</v>
      </c>
      <c r="AV314" s="176" t="s">
        <v>86</v>
      </c>
      <c r="AW314" s="176" t="s">
        <v>33</v>
      </c>
      <c r="AX314" s="176" t="s">
        <v>77</v>
      </c>
      <c r="AY314" s="178" t="s">
        <v>245</v>
      </c>
    </row>
    <row r="315" spans="2:65" s="184" customFormat="1">
      <c r="B315" s="183"/>
      <c r="D315" s="177" t="s">
        <v>254</v>
      </c>
      <c r="E315" s="185" t="s">
        <v>1</v>
      </c>
      <c r="F315" s="186" t="s">
        <v>521</v>
      </c>
      <c r="H315" s="187">
        <v>7.7329999999999997</v>
      </c>
      <c r="I315" s="24"/>
      <c r="L315" s="183"/>
      <c r="M315" s="188"/>
      <c r="T315" s="189"/>
      <c r="AT315" s="185" t="s">
        <v>254</v>
      </c>
      <c r="AU315" s="185" t="s">
        <v>86</v>
      </c>
      <c r="AV315" s="184" t="s">
        <v>258</v>
      </c>
      <c r="AW315" s="184" t="s">
        <v>33</v>
      </c>
      <c r="AX315" s="184" t="s">
        <v>77</v>
      </c>
      <c r="AY315" s="185" t="s">
        <v>245</v>
      </c>
    </row>
    <row r="316" spans="2:65" s="176" customFormat="1">
      <c r="B316" s="175"/>
      <c r="D316" s="177" t="s">
        <v>254</v>
      </c>
      <c r="E316" s="178" t="s">
        <v>1</v>
      </c>
      <c r="F316" s="179" t="s">
        <v>522</v>
      </c>
      <c r="H316" s="180">
        <v>4.03</v>
      </c>
      <c r="I316" s="23"/>
      <c r="L316" s="175"/>
      <c r="M316" s="181"/>
      <c r="T316" s="182"/>
      <c r="AT316" s="178" t="s">
        <v>254</v>
      </c>
      <c r="AU316" s="178" t="s">
        <v>86</v>
      </c>
      <c r="AV316" s="176" t="s">
        <v>86</v>
      </c>
      <c r="AW316" s="176" t="s">
        <v>33</v>
      </c>
      <c r="AX316" s="176" t="s">
        <v>77</v>
      </c>
      <c r="AY316" s="178" t="s">
        <v>245</v>
      </c>
    </row>
    <row r="317" spans="2:65" s="184" customFormat="1">
      <c r="B317" s="183"/>
      <c r="D317" s="177" t="s">
        <v>254</v>
      </c>
      <c r="E317" s="185" t="s">
        <v>1</v>
      </c>
      <c r="F317" s="186" t="s">
        <v>523</v>
      </c>
      <c r="H317" s="187">
        <v>4.03</v>
      </c>
      <c r="I317" s="24"/>
      <c r="L317" s="183"/>
      <c r="M317" s="188"/>
      <c r="T317" s="189"/>
      <c r="AT317" s="185" t="s">
        <v>254</v>
      </c>
      <c r="AU317" s="185" t="s">
        <v>86</v>
      </c>
      <c r="AV317" s="184" t="s">
        <v>258</v>
      </c>
      <c r="AW317" s="184" t="s">
        <v>33</v>
      </c>
      <c r="AX317" s="184" t="s">
        <v>77</v>
      </c>
      <c r="AY317" s="185" t="s">
        <v>245</v>
      </c>
    </row>
    <row r="318" spans="2:65" s="176" customFormat="1">
      <c r="B318" s="175"/>
      <c r="D318" s="177" t="s">
        <v>254</v>
      </c>
      <c r="E318" s="178" t="s">
        <v>1</v>
      </c>
      <c r="F318" s="179" t="s">
        <v>524</v>
      </c>
      <c r="H318" s="180">
        <v>30.643000000000001</v>
      </c>
      <c r="I318" s="23"/>
      <c r="L318" s="175"/>
      <c r="M318" s="181"/>
      <c r="T318" s="182"/>
      <c r="AT318" s="178" t="s">
        <v>254</v>
      </c>
      <c r="AU318" s="178" t="s">
        <v>86</v>
      </c>
      <c r="AV318" s="176" t="s">
        <v>86</v>
      </c>
      <c r="AW318" s="176" t="s">
        <v>33</v>
      </c>
      <c r="AX318" s="176" t="s">
        <v>77</v>
      </c>
      <c r="AY318" s="178" t="s">
        <v>245</v>
      </c>
    </row>
    <row r="319" spans="2:65" s="184" customFormat="1">
      <c r="B319" s="183"/>
      <c r="D319" s="177" t="s">
        <v>254</v>
      </c>
      <c r="E319" s="185" t="s">
        <v>1</v>
      </c>
      <c r="F319" s="186" t="s">
        <v>525</v>
      </c>
      <c r="H319" s="187">
        <v>30.643000000000001</v>
      </c>
      <c r="I319" s="24"/>
      <c r="L319" s="183"/>
      <c r="M319" s="188"/>
      <c r="T319" s="189"/>
      <c r="AT319" s="185" t="s">
        <v>254</v>
      </c>
      <c r="AU319" s="185" t="s">
        <v>86</v>
      </c>
      <c r="AV319" s="184" t="s">
        <v>258</v>
      </c>
      <c r="AW319" s="184" t="s">
        <v>33</v>
      </c>
      <c r="AX319" s="184" t="s">
        <v>77</v>
      </c>
      <c r="AY319" s="185" t="s">
        <v>245</v>
      </c>
    </row>
    <row r="320" spans="2:65" s="200" customFormat="1" ht="22.5">
      <c r="B320" s="199"/>
      <c r="D320" s="177" t="s">
        <v>254</v>
      </c>
      <c r="E320" s="201" t="s">
        <v>114</v>
      </c>
      <c r="F320" s="202" t="s">
        <v>526</v>
      </c>
      <c r="H320" s="203">
        <v>72.144000000000005</v>
      </c>
      <c r="I320" s="26"/>
      <c r="L320" s="199"/>
      <c r="M320" s="204"/>
      <c r="T320" s="205"/>
      <c r="AT320" s="201" t="s">
        <v>254</v>
      </c>
      <c r="AU320" s="201" t="s">
        <v>86</v>
      </c>
      <c r="AV320" s="200" t="s">
        <v>92</v>
      </c>
      <c r="AW320" s="200" t="s">
        <v>33</v>
      </c>
      <c r="AX320" s="200" t="s">
        <v>77</v>
      </c>
      <c r="AY320" s="201" t="s">
        <v>245</v>
      </c>
    </row>
    <row r="321" spans="2:51" s="176" customFormat="1" ht="22.5">
      <c r="B321" s="175"/>
      <c r="D321" s="177" t="s">
        <v>254</v>
      </c>
      <c r="E321" s="178" t="s">
        <v>1</v>
      </c>
      <c r="F321" s="179" t="s">
        <v>527</v>
      </c>
      <c r="H321" s="180">
        <v>27.655999999999999</v>
      </c>
      <c r="I321" s="23"/>
      <c r="L321" s="175"/>
      <c r="M321" s="181"/>
      <c r="T321" s="182"/>
      <c r="AT321" s="178" t="s">
        <v>254</v>
      </c>
      <c r="AU321" s="178" t="s">
        <v>86</v>
      </c>
      <c r="AV321" s="176" t="s">
        <v>86</v>
      </c>
      <c r="AW321" s="176" t="s">
        <v>33</v>
      </c>
      <c r="AX321" s="176" t="s">
        <v>77</v>
      </c>
      <c r="AY321" s="178" t="s">
        <v>245</v>
      </c>
    </row>
    <row r="322" spans="2:51" s="184" customFormat="1">
      <c r="B322" s="183"/>
      <c r="D322" s="177" t="s">
        <v>254</v>
      </c>
      <c r="E322" s="185" t="s">
        <v>1</v>
      </c>
      <c r="F322" s="186" t="s">
        <v>482</v>
      </c>
      <c r="H322" s="187">
        <v>27.655999999999999</v>
      </c>
      <c r="I322" s="24"/>
      <c r="L322" s="183"/>
      <c r="M322" s="188"/>
      <c r="T322" s="189"/>
      <c r="AT322" s="185" t="s">
        <v>254</v>
      </c>
      <c r="AU322" s="185" t="s">
        <v>86</v>
      </c>
      <c r="AV322" s="184" t="s">
        <v>258</v>
      </c>
      <c r="AW322" s="184" t="s">
        <v>33</v>
      </c>
      <c r="AX322" s="184" t="s">
        <v>77</v>
      </c>
      <c r="AY322" s="185" t="s">
        <v>245</v>
      </c>
    </row>
    <row r="323" spans="2:51" s="176" customFormat="1">
      <c r="B323" s="175"/>
      <c r="D323" s="177" t="s">
        <v>254</v>
      </c>
      <c r="E323" s="178" t="s">
        <v>1</v>
      </c>
      <c r="F323" s="179" t="s">
        <v>528</v>
      </c>
      <c r="H323" s="180">
        <v>6.4950000000000001</v>
      </c>
      <c r="I323" s="23"/>
      <c r="L323" s="175"/>
      <c r="M323" s="181"/>
      <c r="T323" s="182"/>
      <c r="AT323" s="178" t="s">
        <v>254</v>
      </c>
      <c r="AU323" s="178" t="s">
        <v>86</v>
      </c>
      <c r="AV323" s="176" t="s">
        <v>86</v>
      </c>
      <c r="AW323" s="176" t="s">
        <v>33</v>
      </c>
      <c r="AX323" s="176" t="s">
        <v>77</v>
      </c>
      <c r="AY323" s="178" t="s">
        <v>245</v>
      </c>
    </row>
    <row r="324" spans="2:51" s="184" customFormat="1">
      <c r="B324" s="183"/>
      <c r="D324" s="177" t="s">
        <v>254</v>
      </c>
      <c r="E324" s="185" t="s">
        <v>1</v>
      </c>
      <c r="F324" s="186" t="s">
        <v>521</v>
      </c>
      <c r="H324" s="187">
        <v>6.4950000000000001</v>
      </c>
      <c r="I324" s="24"/>
      <c r="L324" s="183"/>
      <c r="M324" s="188"/>
      <c r="T324" s="189"/>
      <c r="AT324" s="185" t="s">
        <v>254</v>
      </c>
      <c r="AU324" s="185" t="s">
        <v>86</v>
      </c>
      <c r="AV324" s="184" t="s">
        <v>258</v>
      </c>
      <c r="AW324" s="184" t="s">
        <v>33</v>
      </c>
      <c r="AX324" s="184" t="s">
        <v>77</v>
      </c>
      <c r="AY324" s="185" t="s">
        <v>245</v>
      </c>
    </row>
    <row r="325" spans="2:51" s="176" customFormat="1">
      <c r="B325" s="175"/>
      <c r="D325" s="177" t="s">
        <v>254</v>
      </c>
      <c r="E325" s="178" t="s">
        <v>1</v>
      </c>
      <c r="F325" s="179" t="s">
        <v>529</v>
      </c>
      <c r="H325" s="180">
        <v>3.0630000000000002</v>
      </c>
      <c r="I325" s="23"/>
      <c r="L325" s="175"/>
      <c r="M325" s="181"/>
      <c r="T325" s="182"/>
      <c r="AT325" s="178" t="s">
        <v>254</v>
      </c>
      <c r="AU325" s="178" t="s">
        <v>86</v>
      </c>
      <c r="AV325" s="176" t="s">
        <v>86</v>
      </c>
      <c r="AW325" s="176" t="s">
        <v>33</v>
      </c>
      <c r="AX325" s="176" t="s">
        <v>77</v>
      </c>
      <c r="AY325" s="178" t="s">
        <v>245</v>
      </c>
    </row>
    <row r="326" spans="2:51" s="184" customFormat="1">
      <c r="B326" s="183"/>
      <c r="D326" s="177" t="s">
        <v>254</v>
      </c>
      <c r="E326" s="185" t="s">
        <v>1</v>
      </c>
      <c r="F326" s="186" t="s">
        <v>523</v>
      </c>
      <c r="H326" s="187">
        <v>3.0630000000000002</v>
      </c>
      <c r="I326" s="24"/>
      <c r="L326" s="183"/>
      <c r="M326" s="188"/>
      <c r="T326" s="189"/>
      <c r="AT326" s="185" t="s">
        <v>254</v>
      </c>
      <c r="AU326" s="185" t="s">
        <v>86</v>
      </c>
      <c r="AV326" s="184" t="s">
        <v>258</v>
      </c>
      <c r="AW326" s="184" t="s">
        <v>33</v>
      </c>
      <c r="AX326" s="184" t="s">
        <v>77</v>
      </c>
      <c r="AY326" s="185" t="s">
        <v>245</v>
      </c>
    </row>
    <row r="327" spans="2:51" s="176" customFormat="1">
      <c r="B327" s="175"/>
      <c r="D327" s="177" t="s">
        <v>254</v>
      </c>
      <c r="E327" s="178" t="s">
        <v>1</v>
      </c>
      <c r="F327" s="179" t="s">
        <v>530</v>
      </c>
      <c r="H327" s="180">
        <v>24.513999999999999</v>
      </c>
      <c r="I327" s="23"/>
      <c r="L327" s="175"/>
      <c r="M327" s="181"/>
      <c r="T327" s="182"/>
      <c r="AT327" s="178" t="s">
        <v>254</v>
      </c>
      <c r="AU327" s="178" t="s">
        <v>86</v>
      </c>
      <c r="AV327" s="176" t="s">
        <v>86</v>
      </c>
      <c r="AW327" s="176" t="s">
        <v>33</v>
      </c>
      <c r="AX327" s="176" t="s">
        <v>77</v>
      </c>
      <c r="AY327" s="178" t="s">
        <v>245</v>
      </c>
    </row>
    <row r="328" spans="2:51" s="184" customFormat="1">
      <c r="B328" s="183"/>
      <c r="D328" s="177" t="s">
        <v>254</v>
      </c>
      <c r="E328" s="185" t="s">
        <v>1</v>
      </c>
      <c r="F328" s="186" t="s">
        <v>525</v>
      </c>
      <c r="H328" s="187">
        <v>24.513999999999999</v>
      </c>
      <c r="I328" s="24"/>
      <c r="L328" s="183"/>
      <c r="M328" s="188"/>
      <c r="T328" s="189"/>
      <c r="AT328" s="185" t="s">
        <v>254</v>
      </c>
      <c r="AU328" s="185" t="s">
        <v>86</v>
      </c>
      <c r="AV328" s="184" t="s">
        <v>258</v>
      </c>
      <c r="AW328" s="184" t="s">
        <v>33</v>
      </c>
      <c r="AX328" s="184" t="s">
        <v>77</v>
      </c>
      <c r="AY328" s="185" t="s">
        <v>245</v>
      </c>
    </row>
    <row r="329" spans="2:51" s="200" customFormat="1">
      <c r="B329" s="199"/>
      <c r="D329" s="177" t="s">
        <v>254</v>
      </c>
      <c r="E329" s="201" t="s">
        <v>117</v>
      </c>
      <c r="F329" s="202" t="s">
        <v>531</v>
      </c>
      <c r="H329" s="203">
        <v>61.728000000000002</v>
      </c>
      <c r="I329" s="26"/>
      <c r="L329" s="199"/>
      <c r="M329" s="204"/>
      <c r="T329" s="205"/>
      <c r="AT329" s="201" t="s">
        <v>254</v>
      </c>
      <c r="AU329" s="201" t="s">
        <v>86</v>
      </c>
      <c r="AV329" s="200" t="s">
        <v>92</v>
      </c>
      <c r="AW329" s="200" t="s">
        <v>33</v>
      </c>
      <c r="AX329" s="200" t="s">
        <v>77</v>
      </c>
      <c r="AY329" s="201" t="s">
        <v>245</v>
      </c>
    </row>
    <row r="330" spans="2:51" s="176" customFormat="1">
      <c r="B330" s="175"/>
      <c r="D330" s="177" t="s">
        <v>254</v>
      </c>
      <c r="E330" s="178" t="s">
        <v>1</v>
      </c>
      <c r="F330" s="179" t="s">
        <v>532</v>
      </c>
      <c r="H330" s="180">
        <v>179.64400000000001</v>
      </c>
      <c r="I330" s="23"/>
      <c r="L330" s="175"/>
      <c r="M330" s="181"/>
      <c r="T330" s="182"/>
      <c r="AT330" s="178" t="s">
        <v>254</v>
      </c>
      <c r="AU330" s="178" t="s">
        <v>86</v>
      </c>
      <c r="AV330" s="176" t="s">
        <v>86</v>
      </c>
      <c r="AW330" s="176" t="s">
        <v>33</v>
      </c>
      <c r="AX330" s="176" t="s">
        <v>77</v>
      </c>
      <c r="AY330" s="178" t="s">
        <v>245</v>
      </c>
    </row>
    <row r="331" spans="2:51" s="176" customFormat="1" ht="22.5">
      <c r="B331" s="175"/>
      <c r="D331" s="177" t="s">
        <v>254</v>
      </c>
      <c r="E331" s="178" t="s">
        <v>1</v>
      </c>
      <c r="F331" s="179" t="s">
        <v>533</v>
      </c>
      <c r="H331" s="180">
        <v>55.984999999999999</v>
      </c>
      <c r="I331" s="23"/>
      <c r="L331" s="175"/>
      <c r="M331" s="181"/>
      <c r="T331" s="182"/>
      <c r="AT331" s="178" t="s">
        <v>254</v>
      </c>
      <c r="AU331" s="178" t="s">
        <v>86</v>
      </c>
      <c r="AV331" s="176" t="s">
        <v>86</v>
      </c>
      <c r="AW331" s="176" t="s">
        <v>33</v>
      </c>
      <c r="AX331" s="176" t="s">
        <v>77</v>
      </c>
      <c r="AY331" s="178" t="s">
        <v>245</v>
      </c>
    </row>
    <row r="332" spans="2:51" s="176" customFormat="1">
      <c r="B332" s="175"/>
      <c r="D332" s="177" t="s">
        <v>254</v>
      </c>
      <c r="E332" s="178" t="s">
        <v>1</v>
      </c>
      <c r="F332" s="179" t="s">
        <v>534</v>
      </c>
      <c r="H332" s="180">
        <v>-3.927</v>
      </c>
      <c r="I332" s="23"/>
      <c r="L332" s="175"/>
      <c r="M332" s="181"/>
      <c r="T332" s="182"/>
      <c r="AT332" s="178" t="s">
        <v>254</v>
      </c>
      <c r="AU332" s="178" t="s">
        <v>86</v>
      </c>
      <c r="AV332" s="176" t="s">
        <v>86</v>
      </c>
      <c r="AW332" s="176" t="s">
        <v>33</v>
      </c>
      <c r="AX332" s="176" t="s">
        <v>77</v>
      </c>
      <c r="AY332" s="178" t="s">
        <v>245</v>
      </c>
    </row>
    <row r="333" spans="2:51" s="176" customFormat="1">
      <c r="B333" s="175"/>
      <c r="D333" s="177" t="s">
        <v>254</v>
      </c>
      <c r="E333" s="178" t="s">
        <v>1</v>
      </c>
      <c r="F333" s="179" t="s">
        <v>535</v>
      </c>
      <c r="H333" s="180">
        <v>-4.4720000000000004</v>
      </c>
      <c r="I333" s="23"/>
      <c r="L333" s="175"/>
      <c r="M333" s="181"/>
      <c r="T333" s="182"/>
      <c r="AT333" s="178" t="s">
        <v>254</v>
      </c>
      <c r="AU333" s="178" t="s">
        <v>86</v>
      </c>
      <c r="AV333" s="176" t="s">
        <v>86</v>
      </c>
      <c r="AW333" s="176" t="s">
        <v>33</v>
      </c>
      <c r="AX333" s="176" t="s">
        <v>77</v>
      </c>
      <c r="AY333" s="178" t="s">
        <v>245</v>
      </c>
    </row>
    <row r="334" spans="2:51" s="176" customFormat="1">
      <c r="B334" s="175"/>
      <c r="D334" s="177" t="s">
        <v>254</v>
      </c>
      <c r="E334" s="178" t="s">
        <v>1</v>
      </c>
      <c r="F334" s="179" t="s">
        <v>536</v>
      </c>
      <c r="H334" s="180">
        <v>-2.31</v>
      </c>
      <c r="I334" s="23"/>
      <c r="L334" s="175"/>
      <c r="M334" s="181"/>
      <c r="T334" s="182"/>
      <c r="AT334" s="178" t="s">
        <v>254</v>
      </c>
      <c r="AU334" s="178" t="s">
        <v>86</v>
      </c>
      <c r="AV334" s="176" t="s">
        <v>86</v>
      </c>
      <c r="AW334" s="176" t="s">
        <v>33</v>
      </c>
      <c r="AX334" s="176" t="s">
        <v>77</v>
      </c>
      <c r="AY334" s="178" t="s">
        <v>245</v>
      </c>
    </row>
    <row r="335" spans="2:51" s="184" customFormat="1">
      <c r="B335" s="183"/>
      <c r="D335" s="177" t="s">
        <v>254</v>
      </c>
      <c r="E335" s="185" t="s">
        <v>1</v>
      </c>
      <c r="F335" s="186" t="s">
        <v>482</v>
      </c>
      <c r="H335" s="187">
        <v>224.92</v>
      </c>
      <c r="I335" s="24"/>
      <c r="L335" s="183"/>
      <c r="M335" s="188"/>
      <c r="T335" s="189"/>
      <c r="AT335" s="185" t="s">
        <v>254</v>
      </c>
      <c r="AU335" s="185" t="s">
        <v>86</v>
      </c>
      <c r="AV335" s="184" t="s">
        <v>258</v>
      </c>
      <c r="AW335" s="184" t="s">
        <v>33</v>
      </c>
      <c r="AX335" s="184" t="s">
        <v>77</v>
      </c>
      <c r="AY335" s="185" t="s">
        <v>245</v>
      </c>
    </row>
    <row r="336" spans="2:51" s="176" customFormat="1">
      <c r="B336" s="175"/>
      <c r="D336" s="177" t="s">
        <v>254</v>
      </c>
      <c r="E336" s="178" t="s">
        <v>1</v>
      </c>
      <c r="F336" s="179" t="s">
        <v>537</v>
      </c>
      <c r="H336" s="180">
        <v>74.540999999999997</v>
      </c>
      <c r="I336" s="23"/>
      <c r="L336" s="175"/>
      <c r="M336" s="181"/>
      <c r="T336" s="182"/>
      <c r="AT336" s="178" t="s">
        <v>254</v>
      </c>
      <c r="AU336" s="178" t="s">
        <v>86</v>
      </c>
      <c r="AV336" s="176" t="s">
        <v>86</v>
      </c>
      <c r="AW336" s="176" t="s">
        <v>33</v>
      </c>
      <c r="AX336" s="176" t="s">
        <v>77</v>
      </c>
      <c r="AY336" s="178" t="s">
        <v>245</v>
      </c>
    </row>
    <row r="337" spans="2:51" s="184" customFormat="1">
      <c r="B337" s="183"/>
      <c r="D337" s="177" t="s">
        <v>254</v>
      </c>
      <c r="E337" s="185" t="s">
        <v>1</v>
      </c>
      <c r="F337" s="186" t="s">
        <v>521</v>
      </c>
      <c r="H337" s="187">
        <v>74.540999999999997</v>
      </c>
      <c r="I337" s="24"/>
      <c r="L337" s="183"/>
      <c r="M337" s="188"/>
      <c r="T337" s="189"/>
      <c r="AT337" s="185" t="s">
        <v>254</v>
      </c>
      <c r="AU337" s="185" t="s">
        <v>86</v>
      </c>
      <c r="AV337" s="184" t="s">
        <v>258</v>
      </c>
      <c r="AW337" s="184" t="s">
        <v>33</v>
      </c>
      <c r="AX337" s="184" t="s">
        <v>77</v>
      </c>
      <c r="AY337" s="185" t="s">
        <v>245</v>
      </c>
    </row>
    <row r="338" spans="2:51" s="176" customFormat="1">
      <c r="B338" s="175"/>
      <c r="D338" s="177" t="s">
        <v>254</v>
      </c>
      <c r="E338" s="178" t="s">
        <v>1</v>
      </c>
      <c r="F338" s="179" t="s">
        <v>538</v>
      </c>
      <c r="H338" s="180">
        <v>42.713999999999999</v>
      </c>
      <c r="I338" s="23"/>
      <c r="L338" s="175"/>
      <c r="M338" s="181"/>
      <c r="T338" s="182"/>
      <c r="AT338" s="178" t="s">
        <v>254</v>
      </c>
      <c r="AU338" s="178" t="s">
        <v>86</v>
      </c>
      <c r="AV338" s="176" t="s">
        <v>86</v>
      </c>
      <c r="AW338" s="176" t="s">
        <v>33</v>
      </c>
      <c r="AX338" s="176" t="s">
        <v>77</v>
      </c>
      <c r="AY338" s="178" t="s">
        <v>245</v>
      </c>
    </row>
    <row r="339" spans="2:51" s="176" customFormat="1">
      <c r="B339" s="175"/>
      <c r="D339" s="177" t="s">
        <v>254</v>
      </c>
      <c r="E339" s="178" t="s">
        <v>1</v>
      </c>
      <c r="F339" s="179" t="s">
        <v>539</v>
      </c>
      <c r="H339" s="180">
        <v>-2.6</v>
      </c>
      <c r="I339" s="23"/>
      <c r="L339" s="175"/>
      <c r="M339" s="181"/>
      <c r="T339" s="182"/>
      <c r="AT339" s="178" t="s">
        <v>254</v>
      </c>
      <c r="AU339" s="178" t="s">
        <v>86</v>
      </c>
      <c r="AV339" s="176" t="s">
        <v>86</v>
      </c>
      <c r="AW339" s="176" t="s">
        <v>33</v>
      </c>
      <c r="AX339" s="176" t="s">
        <v>77</v>
      </c>
      <c r="AY339" s="178" t="s">
        <v>245</v>
      </c>
    </row>
    <row r="340" spans="2:51" s="176" customFormat="1">
      <c r="B340" s="175"/>
      <c r="D340" s="177" t="s">
        <v>254</v>
      </c>
      <c r="E340" s="178" t="s">
        <v>1</v>
      </c>
      <c r="F340" s="179" t="s">
        <v>540</v>
      </c>
      <c r="H340" s="180">
        <v>-3.19</v>
      </c>
      <c r="I340" s="23"/>
      <c r="L340" s="175"/>
      <c r="M340" s="181"/>
      <c r="T340" s="182"/>
      <c r="AT340" s="178" t="s">
        <v>254</v>
      </c>
      <c r="AU340" s="178" t="s">
        <v>86</v>
      </c>
      <c r="AV340" s="176" t="s">
        <v>86</v>
      </c>
      <c r="AW340" s="176" t="s">
        <v>33</v>
      </c>
      <c r="AX340" s="176" t="s">
        <v>77</v>
      </c>
      <c r="AY340" s="178" t="s">
        <v>245</v>
      </c>
    </row>
    <row r="341" spans="2:51" s="184" customFormat="1">
      <c r="B341" s="183"/>
      <c r="D341" s="177" t="s">
        <v>254</v>
      </c>
      <c r="E341" s="185" t="s">
        <v>1</v>
      </c>
      <c r="F341" s="186" t="s">
        <v>523</v>
      </c>
      <c r="H341" s="187">
        <v>36.923999999999999</v>
      </c>
      <c r="I341" s="24"/>
      <c r="L341" s="183"/>
      <c r="M341" s="188"/>
      <c r="T341" s="189"/>
      <c r="AT341" s="185" t="s">
        <v>254</v>
      </c>
      <c r="AU341" s="185" t="s">
        <v>86</v>
      </c>
      <c r="AV341" s="184" t="s">
        <v>258</v>
      </c>
      <c r="AW341" s="184" t="s">
        <v>33</v>
      </c>
      <c r="AX341" s="184" t="s">
        <v>77</v>
      </c>
      <c r="AY341" s="185" t="s">
        <v>245</v>
      </c>
    </row>
    <row r="342" spans="2:51" s="176" customFormat="1" ht="22.5">
      <c r="B342" s="175"/>
      <c r="D342" s="177" t="s">
        <v>254</v>
      </c>
      <c r="E342" s="178" t="s">
        <v>1</v>
      </c>
      <c r="F342" s="179" t="s">
        <v>541</v>
      </c>
      <c r="H342" s="180">
        <v>227.11799999999999</v>
      </c>
      <c r="I342" s="23"/>
      <c r="L342" s="175"/>
      <c r="M342" s="181"/>
      <c r="T342" s="182"/>
      <c r="AT342" s="178" t="s">
        <v>254</v>
      </c>
      <c r="AU342" s="178" t="s">
        <v>86</v>
      </c>
      <c r="AV342" s="176" t="s">
        <v>86</v>
      </c>
      <c r="AW342" s="176" t="s">
        <v>33</v>
      </c>
      <c r="AX342" s="176" t="s">
        <v>77</v>
      </c>
      <c r="AY342" s="178" t="s">
        <v>245</v>
      </c>
    </row>
    <row r="343" spans="2:51" s="176" customFormat="1">
      <c r="B343" s="175"/>
      <c r="D343" s="177" t="s">
        <v>254</v>
      </c>
      <c r="E343" s="178" t="s">
        <v>1</v>
      </c>
      <c r="F343" s="179" t="s">
        <v>542</v>
      </c>
      <c r="H343" s="180">
        <v>-19.14</v>
      </c>
      <c r="I343" s="23"/>
      <c r="L343" s="175"/>
      <c r="M343" s="181"/>
      <c r="T343" s="182"/>
      <c r="AT343" s="178" t="s">
        <v>254</v>
      </c>
      <c r="AU343" s="178" t="s">
        <v>86</v>
      </c>
      <c r="AV343" s="176" t="s">
        <v>86</v>
      </c>
      <c r="AW343" s="176" t="s">
        <v>33</v>
      </c>
      <c r="AX343" s="176" t="s">
        <v>77</v>
      </c>
      <c r="AY343" s="178" t="s">
        <v>245</v>
      </c>
    </row>
    <row r="344" spans="2:51" s="176" customFormat="1">
      <c r="B344" s="175"/>
      <c r="D344" s="177" t="s">
        <v>254</v>
      </c>
      <c r="E344" s="178" t="s">
        <v>1</v>
      </c>
      <c r="F344" s="179" t="s">
        <v>543</v>
      </c>
      <c r="H344" s="180">
        <v>-2.1</v>
      </c>
      <c r="I344" s="23"/>
      <c r="L344" s="175"/>
      <c r="M344" s="181"/>
      <c r="T344" s="182"/>
      <c r="AT344" s="178" t="s">
        <v>254</v>
      </c>
      <c r="AU344" s="178" t="s">
        <v>86</v>
      </c>
      <c r="AV344" s="176" t="s">
        <v>86</v>
      </c>
      <c r="AW344" s="176" t="s">
        <v>33</v>
      </c>
      <c r="AX344" s="176" t="s">
        <v>77</v>
      </c>
      <c r="AY344" s="178" t="s">
        <v>245</v>
      </c>
    </row>
    <row r="345" spans="2:51" s="176" customFormat="1">
      <c r="B345" s="175"/>
      <c r="D345" s="177" t="s">
        <v>254</v>
      </c>
      <c r="E345" s="178" t="s">
        <v>1</v>
      </c>
      <c r="F345" s="179" t="s">
        <v>544</v>
      </c>
      <c r="H345" s="180">
        <v>-7.1280000000000001</v>
      </c>
      <c r="I345" s="23"/>
      <c r="L345" s="175"/>
      <c r="M345" s="181"/>
      <c r="T345" s="182"/>
      <c r="AT345" s="178" t="s">
        <v>254</v>
      </c>
      <c r="AU345" s="178" t="s">
        <v>86</v>
      </c>
      <c r="AV345" s="176" t="s">
        <v>86</v>
      </c>
      <c r="AW345" s="176" t="s">
        <v>33</v>
      </c>
      <c r="AX345" s="176" t="s">
        <v>77</v>
      </c>
      <c r="AY345" s="178" t="s">
        <v>245</v>
      </c>
    </row>
    <row r="346" spans="2:51" s="176" customFormat="1">
      <c r="B346" s="175"/>
      <c r="D346" s="177" t="s">
        <v>254</v>
      </c>
      <c r="E346" s="178" t="s">
        <v>1</v>
      </c>
      <c r="F346" s="179" t="s">
        <v>545</v>
      </c>
      <c r="H346" s="180">
        <v>-12.012</v>
      </c>
      <c r="I346" s="23"/>
      <c r="L346" s="175"/>
      <c r="M346" s="181"/>
      <c r="T346" s="182"/>
      <c r="AT346" s="178" t="s">
        <v>254</v>
      </c>
      <c r="AU346" s="178" t="s">
        <v>86</v>
      </c>
      <c r="AV346" s="176" t="s">
        <v>86</v>
      </c>
      <c r="AW346" s="176" t="s">
        <v>33</v>
      </c>
      <c r="AX346" s="176" t="s">
        <v>77</v>
      </c>
      <c r="AY346" s="178" t="s">
        <v>245</v>
      </c>
    </row>
    <row r="347" spans="2:51" s="176" customFormat="1">
      <c r="B347" s="175"/>
      <c r="D347" s="177" t="s">
        <v>254</v>
      </c>
      <c r="E347" s="178" t="s">
        <v>1</v>
      </c>
      <c r="F347" s="179" t="s">
        <v>546</v>
      </c>
      <c r="H347" s="180">
        <v>-4.2119999999999997</v>
      </c>
      <c r="I347" s="23"/>
      <c r="L347" s="175"/>
      <c r="M347" s="181"/>
      <c r="T347" s="182"/>
      <c r="AT347" s="178" t="s">
        <v>254</v>
      </c>
      <c r="AU347" s="178" t="s">
        <v>86</v>
      </c>
      <c r="AV347" s="176" t="s">
        <v>86</v>
      </c>
      <c r="AW347" s="176" t="s">
        <v>33</v>
      </c>
      <c r="AX347" s="176" t="s">
        <v>77</v>
      </c>
      <c r="AY347" s="178" t="s">
        <v>245</v>
      </c>
    </row>
    <row r="348" spans="2:51" s="184" customFormat="1">
      <c r="B348" s="183"/>
      <c r="D348" s="177" t="s">
        <v>254</v>
      </c>
      <c r="E348" s="185" t="s">
        <v>1</v>
      </c>
      <c r="F348" s="186" t="s">
        <v>525</v>
      </c>
      <c r="H348" s="187">
        <v>182.52600000000001</v>
      </c>
      <c r="I348" s="24"/>
      <c r="L348" s="183"/>
      <c r="M348" s="188"/>
      <c r="T348" s="189"/>
      <c r="AT348" s="185" t="s">
        <v>254</v>
      </c>
      <c r="AU348" s="185" t="s">
        <v>86</v>
      </c>
      <c r="AV348" s="184" t="s">
        <v>258</v>
      </c>
      <c r="AW348" s="184" t="s">
        <v>33</v>
      </c>
      <c r="AX348" s="184" t="s">
        <v>77</v>
      </c>
      <c r="AY348" s="185" t="s">
        <v>245</v>
      </c>
    </row>
    <row r="349" spans="2:51" s="200" customFormat="1" ht="22.5">
      <c r="B349" s="199"/>
      <c r="D349" s="177" t="s">
        <v>254</v>
      </c>
      <c r="E349" s="201" t="s">
        <v>121</v>
      </c>
      <c r="F349" s="202" t="s">
        <v>547</v>
      </c>
      <c r="H349" s="203">
        <v>518.91099999999994</v>
      </c>
      <c r="I349" s="26"/>
      <c r="L349" s="199"/>
      <c r="M349" s="204"/>
      <c r="T349" s="205"/>
      <c r="AT349" s="201" t="s">
        <v>254</v>
      </c>
      <c r="AU349" s="201" t="s">
        <v>86</v>
      </c>
      <c r="AV349" s="200" t="s">
        <v>92</v>
      </c>
      <c r="AW349" s="200" t="s">
        <v>33</v>
      </c>
      <c r="AX349" s="200" t="s">
        <v>77</v>
      </c>
      <c r="AY349" s="201" t="s">
        <v>245</v>
      </c>
    </row>
    <row r="350" spans="2:51" s="176" customFormat="1" ht="22.5">
      <c r="B350" s="175"/>
      <c r="D350" s="177" t="s">
        <v>254</v>
      </c>
      <c r="E350" s="178" t="s">
        <v>1</v>
      </c>
      <c r="F350" s="179" t="s">
        <v>548</v>
      </c>
      <c r="H350" s="180">
        <v>71.168000000000006</v>
      </c>
      <c r="I350" s="23"/>
      <c r="L350" s="175"/>
      <c r="M350" s="181"/>
      <c r="T350" s="182"/>
      <c r="AT350" s="178" t="s">
        <v>254</v>
      </c>
      <c r="AU350" s="178" t="s">
        <v>86</v>
      </c>
      <c r="AV350" s="176" t="s">
        <v>86</v>
      </c>
      <c r="AW350" s="176" t="s">
        <v>33</v>
      </c>
      <c r="AX350" s="176" t="s">
        <v>77</v>
      </c>
      <c r="AY350" s="178" t="s">
        <v>245</v>
      </c>
    </row>
    <row r="351" spans="2:51" s="184" customFormat="1">
      <c r="B351" s="183"/>
      <c r="D351" s="177" t="s">
        <v>254</v>
      </c>
      <c r="E351" s="185" t="s">
        <v>1</v>
      </c>
      <c r="F351" s="186" t="s">
        <v>525</v>
      </c>
      <c r="H351" s="187">
        <v>71.168000000000006</v>
      </c>
      <c r="I351" s="24"/>
      <c r="L351" s="183"/>
      <c r="M351" s="188"/>
      <c r="T351" s="189"/>
      <c r="AT351" s="185" t="s">
        <v>254</v>
      </c>
      <c r="AU351" s="185" t="s">
        <v>86</v>
      </c>
      <c r="AV351" s="184" t="s">
        <v>258</v>
      </c>
      <c r="AW351" s="184" t="s">
        <v>33</v>
      </c>
      <c r="AX351" s="184" t="s">
        <v>77</v>
      </c>
      <c r="AY351" s="185" t="s">
        <v>245</v>
      </c>
    </row>
    <row r="352" spans="2:51" s="200" customFormat="1">
      <c r="B352" s="199"/>
      <c r="D352" s="177" t="s">
        <v>254</v>
      </c>
      <c r="E352" s="201" t="s">
        <v>125</v>
      </c>
      <c r="F352" s="202" t="s">
        <v>549</v>
      </c>
      <c r="H352" s="203">
        <v>71.168000000000006</v>
      </c>
      <c r="I352" s="26"/>
      <c r="L352" s="199"/>
      <c r="M352" s="204"/>
      <c r="T352" s="205"/>
      <c r="AT352" s="201" t="s">
        <v>254</v>
      </c>
      <c r="AU352" s="201" t="s">
        <v>86</v>
      </c>
      <c r="AV352" s="200" t="s">
        <v>92</v>
      </c>
      <c r="AW352" s="200" t="s">
        <v>33</v>
      </c>
      <c r="AX352" s="200" t="s">
        <v>77</v>
      </c>
      <c r="AY352" s="201" t="s">
        <v>245</v>
      </c>
    </row>
    <row r="353" spans="2:65" s="176" customFormat="1">
      <c r="B353" s="175"/>
      <c r="D353" s="177" t="s">
        <v>254</v>
      </c>
      <c r="E353" s="178" t="s">
        <v>1</v>
      </c>
      <c r="F353" s="179" t="s">
        <v>130</v>
      </c>
      <c r="H353" s="180">
        <v>61.3</v>
      </c>
      <c r="I353" s="23"/>
      <c r="L353" s="175"/>
      <c r="M353" s="181"/>
      <c r="T353" s="182"/>
      <c r="AT353" s="178" t="s">
        <v>254</v>
      </c>
      <c r="AU353" s="178" t="s">
        <v>86</v>
      </c>
      <c r="AV353" s="176" t="s">
        <v>86</v>
      </c>
      <c r="AW353" s="176" t="s">
        <v>33</v>
      </c>
      <c r="AX353" s="176" t="s">
        <v>77</v>
      </c>
      <c r="AY353" s="178" t="s">
        <v>245</v>
      </c>
    </row>
    <row r="354" spans="2:65" s="184" customFormat="1" ht="22.5">
      <c r="B354" s="183"/>
      <c r="D354" s="177" t="s">
        <v>254</v>
      </c>
      <c r="E354" s="185" t="s">
        <v>1</v>
      </c>
      <c r="F354" s="186" t="s">
        <v>550</v>
      </c>
      <c r="H354" s="187">
        <v>61.3</v>
      </c>
      <c r="I354" s="24"/>
      <c r="L354" s="183"/>
      <c r="M354" s="188"/>
      <c r="T354" s="189"/>
      <c r="AT354" s="185" t="s">
        <v>254</v>
      </c>
      <c r="AU354" s="185" t="s">
        <v>86</v>
      </c>
      <c r="AV354" s="184" t="s">
        <v>258</v>
      </c>
      <c r="AW354" s="184" t="s">
        <v>33</v>
      </c>
      <c r="AX354" s="184" t="s">
        <v>77</v>
      </c>
      <c r="AY354" s="185" t="s">
        <v>245</v>
      </c>
    </row>
    <row r="355" spans="2:65" s="200" customFormat="1">
      <c r="B355" s="199"/>
      <c r="D355" s="177" t="s">
        <v>254</v>
      </c>
      <c r="E355" s="201" t="s">
        <v>128</v>
      </c>
      <c r="F355" s="202" t="s">
        <v>551</v>
      </c>
      <c r="H355" s="203">
        <v>61.3</v>
      </c>
      <c r="I355" s="26"/>
      <c r="L355" s="199"/>
      <c r="M355" s="204"/>
      <c r="T355" s="205"/>
      <c r="AT355" s="201" t="s">
        <v>254</v>
      </c>
      <c r="AU355" s="201" t="s">
        <v>86</v>
      </c>
      <c r="AV355" s="200" t="s">
        <v>92</v>
      </c>
      <c r="AW355" s="200" t="s">
        <v>33</v>
      </c>
      <c r="AX355" s="200" t="s">
        <v>77</v>
      </c>
      <c r="AY355" s="201" t="s">
        <v>245</v>
      </c>
    </row>
    <row r="356" spans="2:65" s="176" customFormat="1">
      <c r="B356" s="175"/>
      <c r="D356" s="177" t="s">
        <v>254</v>
      </c>
      <c r="E356" s="178" t="s">
        <v>1</v>
      </c>
      <c r="F356" s="179" t="s">
        <v>552</v>
      </c>
      <c r="H356" s="180">
        <v>133.87200000000001</v>
      </c>
      <c r="I356" s="23"/>
      <c r="L356" s="175"/>
      <c r="M356" s="181"/>
      <c r="T356" s="182"/>
      <c r="AT356" s="178" t="s">
        <v>254</v>
      </c>
      <c r="AU356" s="178" t="s">
        <v>86</v>
      </c>
      <c r="AV356" s="176" t="s">
        <v>86</v>
      </c>
      <c r="AW356" s="176" t="s">
        <v>33</v>
      </c>
      <c r="AX356" s="176" t="s">
        <v>77</v>
      </c>
      <c r="AY356" s="178" t="s">
        <v>245</v>
      </c>
    </row>
    <row r="357" spans="2:65" s="176" customFormat="1">
      <c r="B357" s="175"/>
      <c r="D357" s="177" t="s">
        <v>254</v>
      </c>
      <c r="E357" s="178" t="s">
        <v>1</v>
      </c>
      <c r="F357" s="179" t="s">
        <v>553</v>
      </c>
      <c r="H357" s="180">
        <v>590.07899999999995</v>
      </c>
      <c r="I357" s="23"/>
      <c r="L357" s="175"/>
      <c r="M357" s="181"/>
      <c r="T357" s="182"/>
      <c r="AT357" s="178" t="s">
        <v>254</v>
      </c>
      <c r="AU357" s="178" t="s">
        <v>86</v>
      </c>
      <c r="AV357" s="176" t="s">
        <v>86</v>
      </c>
      <c r="AW357" s="176" t="s">
        <v>33</v>
      </c>
      <c r="AX357" s="176" t="s">
        <v>77</v>
      </c>
      <c r="AY357" s="178" t="s">
        <v>245</v>
      </c>
    </row>
    <row r="358" spans="2:65" s="176" customFormat="1">
      <c r="B358" s="175"/>
      <c r="D358" s="177" t="s">
        <v>254</v>
      </c>
      <c r="E358" s="178" t="s">
        <v>1</v>
      </c>
      <c r="F358" s="179" t="s">
        <v>128</v>
      </c>
      <c r="H358" s="180">
        <v>61.3</v>
      </c>
      <c r="I358" s="23"/>
      <c r="L358" s="175"/>
      <c r="M358" s="181"/>
      <c r="T358" s="182"/>
      <c r="AT358" s="178" t="s">
        <v>254</v>
      </c>
      <c r="AU358" s="178" t="s">
        <v>86</v>
      </c>
      <c r="AV358" s="176" t="s">
        <v>86</v>
      </c>
      <c r="AW358" s="176" t="s">
        <v>33</v>
      </c>
      <c r="AX358" s="176" t="s">
        <v>77</v>
      </c>
      <c r="AY358" s="178" t="s">
        <v>245</v>
      </c>
    </row>
    <row r="359" spans="2:65" s="200" customFormat="1">
      <c r="B359" s="199"/>
      <c r="D359" s="177" t="s">
        <v>254</v>
      </c>
      <c r="E359" s="201" t="s">
        <v>1</v>
      </c>
      <c r="F359" s="202" t="s">
        <v>440</v>
      </c>
      <c r="H359" s="203">
        <v>785.25099999999998</v>
      </c>
      <c r="I359" s="26"/>
      <c r="L359" s="199"/>
      <c r="M359" s="204"/>
      <c r="T359" s="205"/>
      <c r="AT359" s="201" t="s">
        <v>254</v>
      </c>
      <c r="AU359" s="201" t="s">
        <v>86</v>
      </c>
      <c r="AV359" s="200" t="s">
        <v>92</v>
      </c>
      <c r="AW359" s="200" t="s">
        <v>33</v>
      </c>
      <c r="AX359" s="200" t="s">
        <v>8</v>
      </c>
      <c r="AY359" s="201" t="s">
        <v>245</v>
      </c>
    </row>
    <row r="360" spans="2:65" s="51" customFormat="1" ht="24.2" customHeight="1">
      <c r="B360" s="50"/>
      <c r="C360" s="190" t="s">
        <v>554</v>
      </c>
      <c r="D360" s="190" t="s">
        <v>376</v>
      </c>
      <c r="E360" s="191" t="s">
        <v>555</v>
      </c>
      <c r="F360" s="192" t="s">
        <v>556</v>
      </c>
      <c r="G360" s="193" t="s">
        <v>251</v>
      </c>
      <c r="H360" s="194">
        <v>140.566</v>
      </c>
      <c r="I360" s="25"/>
      <c r="J360" s="195">
        <f>ROUND(I360*H360,0)</f>
        <v>0</v>
      </c>
      <c r="K360" s="192" t="s">
        <v>252</v>
      </c>
      <c r="L360" s="196"/>
      <c r="M360" s="197" t="s">
        <v>1</v>
      </c>
      <c r="N360" s="198" t="s">
        <v>42</v>
      </c>
      <c r="P360" s="171">
        <f>O360*H360</f>
        <v>0</v>
      </c>
      <c r="Q360" s="171">
        <v>2.8999999999999998E-3</v>
      </c>
      <c r="R360" s="171">
        <f>Q360*H360</f>
        <v>0.40764139999999999</v>
      </c>
      <c r="S360" s="171">
        <v>0</v>
      </c>
      <c r="T360" s="172">
        <f>S360*H360</f>
        <v>0</v>
      </c>
      <c r="AR360" s="173" t="s">
        <v>309</v>
      </c>
      <c r="AT360" s="173" t="s">
        <v>376</v>
      </c>
      <c r="AU360" s="173" t="s">
        <v>86</v>
      </c>
      <c r="AY360" s="38" t="s">
        <v>245</v>
      </c>
      <c r="BE360" s="174">
        <f>IF(N360="základní",J360,0)</f>
        <v>0</v>
      </c>
      <c r="BF360" s="174">
        <f>IF(N360="snížená",J360,0)</f>
        <v>0</v>
      </c>
      <c r="BG360" s="174">
        <f>IF(N360="zákl. přenesená",J360,0)</f>
        <v>0</v>
      </c>
      <c r="BH360" s="174">
        <f>IF(N360="sníž. přenesená",J360,0)</f>
        <v>0</v>
      </c>
      <c r="BI360" s="174">
        <f>IF(N360="nulová",J360,0)</f>
        <v>0</v>
      </c>
      <c r="BJ360" s="38" t="s">
        <v>8</v>
      </c>
      <c r="BK360" s="174">
        <f>ROUND(I360*H360,0)</f>
        <v>0</v>
      </c>
      <c r="BL360" s="38" t="s">
        <v>92</v>
      </c>
      <c r="BM360" s="173" t="s">
        <v>557</v>
      </c>
    </row>
    <row r="361" spans="2:65" s="176" customFormat="1">
      <c r="B361" s="175"/>
      <c r="D361" s="177" t="s">
        <v>254</v>
      </c>
      <c r="E361" s="178" t="s">
        <v>1</v>
      </c>
      <c r="F361" s="179" t="s">
        <v>558</v>
      </c>
      <c r="H361" s="180">
        <v>140.566</v>
      </c>
      <c r="I361" s="23"/>
      <c r="L361" s="175"/>
      <c r="M361" s="181"/>
      <c r="T361" s="182"/>
      <c r="AT361" s="178" t="s">
        <v>254</v>
      </c>
      <c r="AU361" s="178" t="s">
        <v>86</v>
      </c>
      <c r="AV361" s="176" t="s">
        <v>86</v>
      </c>
      <c r="AW361" s="176" t="s">
        <v>33</v>
      </c>
      <c r="AX361" s="176" t="s">
        <v>8</v>
      </c>
      <c r="AY361" s="178" t="s">
        <v>245</v>
      </c>
    </row>
    <row r="362" spans="2:65" s="51" customFormat="1" ht="16.5" customHeight="1">
      <c r="B362" s="50"/>
      <c r="C362" s="190" t="s">
        <v>559</v>
      </c>
      <c r="D362" s="190" t="s">
        <v>376</v>
      </c>
      <c r="E362" s="191" t="s">
        <v>485</v>
      </c>
      <c r="F362" s="192" t="s">
        <v>486</v>
      </c>
      <c r="G362" s="193" t="s">
        <v>251</v>
      </c>
      <c r="H362" s="194">
        <v>683.94799999999998</v>
      </c>
      <c r="I362" s="25"/>
      <c r="J362" s="195">
        <f>ROUND(I362*H362,0)</f>
        <v>0</v>
      </c>
      <c r="K362" s="192" t="s">
        <v>252</v>
      </c>
      <c r="L362" s="196"/>
      <c r="M362" s="197" t="s">
        <v>1</v>
      </c>
      <c r="N362" s="198" t="s">
        <v>42</v>
      </c>
      <c r="P362" s="171">
        <f>O362*H362</f>
        <v>0</v>
      </c>
      <c r="Q362" s="171">
        <v>2.0400000000000001E-3</v>
      </c>
      <c r="R362" s="171">
        <f>Q362*H362</f>
        <v>1.39525392</v>
      </c>
      <c r="S362" s="171">
        <v>0</v>
      </c>
      <c r="T362" s="172">
        <f>S362*H362</f>
        <v>0</v>
      </c>
      <c r="AR362" s="173" t="s">
        <v>309</v>
      </c>
      <c r="AT362" s="173" t="s">
        <v>376</v>
      </c>
      <c r="AU362" s="173" t="s">
        <v>86</v>
      </c>
      <c r="AY362" s="38" t="s">
        <v>245</v>
      </c>
      <c r="BE362" s="174">
        <f>IF(N362="základní",J362,0)</f>
        <v>0</v>
      </c>
      <c r="BF362" s="174">
        <f>IF(N362="snížená",J362,0)</f>
        <v>0</v>
      </c>
      <c r="BG362" s="174">
        <f>IF(N362="zákl. přenesená",J362,0)</f>
        <v>0</v>
      </c>
      <c r="BH362" s="174">
        <f>IF(N362="sníž. přenesená",J362,0)</f>
        <v>0</v>
      </c>
      <c r="BI362" s="174">
        <f>IF(N362="nulová",J362,0)</f>
        <v>0</v>
      </c>
      <c r="BJ362" s="38" t="s">
        <v>8</v>
      </c>
      <c r="BK362" s="174">
        <f>ROUND(I362*H362,0)</f>
        <v>0</v>
      </c>
      <c r="BL362" s="38" t="s">
        <v>92</v>
      </c>
      <c r="BM362" s="173" t="s">
        <v>560</v>
      </c>
    </row>
    <row r="363" spans="2:65" s="176" customFormat="1">
      <c r="B363" s="175"/>
      <c r="D363" s="177" t="s">
        <v>254</v>
      </c>
      <c r="E363" s="178" t="s">
        <v>1</v>
      </c>
      <c r="F363" s="179" t="s">
        <v>561</v>
      </c>
      <c r="H363" s="180">
        <v>619.58299999999997</v>
      </c>
      <c r="I363" s="23"/>
      <c r="L363" s="175"/>
      <c r="M363" s="181"/>
      <c r="T363" s="182"/>
      <c r="AT363" s="178" t="s">
        <v>254</v>
      </c>
      <c r="AU363" s="178" t="s">
        <v>86</v>
      </c>
      <c r="AV363" s="176" t="s">
        <v>86</v>
      </c>
      <c r="AW363" s="176" t="s">
        <v>33</v>
      </c>
      <c r="AX363" s="176" t="s">
        <v>77</v>
      </c>
      <c r="AY363" s="178" t="s">
        <v>245</v>
      </c>
    </row>
    <row r="364" spans="2:65" s="176" customFormat="1">
      <c r="B364" s="175"/>
      <c r="D364" s="177" t="s">
        <v>254</v>
      </c>
      <c r="E364" s="178" t="s">
        <v>1</v>
      </c>
      <c r="F364" s="179" t="s">
        <v>562</v>
      </c>
      <c r="H364" s="180">
        <v>64.364999999999995</v>
      </c>
      <c r="I364" s="23"/>
      <c r="L364" s="175"/>
      <c r="M364" s="181"/>
      <c r="T364" s="182"/>
      <c r="AT364" s="178" t="s">
        <v>254</v>
      </c>
      <c r="AU364" s="178" t="s">
        <v>86</v>
      </c>
      <c r="AV364" s="176" t="s">
        <v>86</v>
      </c>
      <c r="AW364" s="176" t="s">
        <v>33</v>
      </c>
      <c r="AX364" s="176" t="s">
        <v>77</v>
      </c>
      <c r="AY364" s="178" t="s">
        <v>245</v>
      </c>
    </row>
    <row r="365" spans="2:65" s="184" customFormat="1">
      <c r="B365" s="183"/>
      <c r="D365" s="177" t="s">
        <v>254</v>
      </c>
      <c r="E365" s="185" t="s">
        <v>1</v>
      </c>
      <c r="F365" s="186" t="s">
        <v>265</v>
      </c>
      <c r="H365" s="187">
        <v>683.94799999999998</v>
      </c>
      <c r="I365" s="24"/>
      <c r="L365" s="183"/>
      <c r="M365" s="188"/>
      <c r="T365" s="189"/>
      <c r="AT365" s="185" t="s">
        <v>254</v>
      </c>
      <c r="AU365" s="185" t="s">
        <v>86</v>
      </c>
      <c r="AV365" s="184" t="s">
        <v>258</v>
      </c>
      <c r="AW365" s="184" t="s">
        <v>33</v>
      </c>
      <c r="AX365" s="184" t="s">
        <v>8</v>
      </c>
      <c r="AY365" s="185" t="s">
        <v>245</v>
      </c>
    </row>
    <row r="366" spans="2:65" s="51" customFormat="1" ht="37.9" customHeight="1">
      <c r="B366" s="50"/>
      <c r="C366" s="163" t="s">
        <v>563</v>
      </c>
      <c r="D366" s="163" t="s">
        <v>248</v>
      </c>
      <c r="E366" s="164" t="s">
        <v>564</v>
      </c>
      <c r="F366" s="165" t="s">
        <v>565</v>
      </c>
      <c r="G366" s="166" t="s">
        <v>566</v>
      </c>
      <c r="H366" s="167">
        <v>145.09</v>
      </c>
      <c r="I366" s="22"/>
      <c r="J366" s="168">
        <f>ROUND(I366*H366,0)</f>
        <v>0</v>
      </c>
      <c r="K366" s="165" t="s">
        <v>252</v>
      </c>
      <c r="L366" s="50"/>
      <c r="M366" s="169" t="s">
        <v>1</v>
      </c>
      <c r="N366" s="170" t="s">
        <v>42</v>
      </c>
      <c r="P366" s="171">
        <f>O366*H366</f>
        <v>0</v>
      </c>
      <c r="Q366" s="171">
        <v>1.758E-3</v>
      </c>
      <c r="R366" s="171">
        <f>Q366*H366</f>
        <v>0.25506822000000001</v>
      </c>
      <c r="S366" s="171">
        <v>0</v>
      </c>
      <c r="T366" s="172">
        <f>S366*H366</f>
        <v>0</v>
      </c>
      <c r="AR366" s="173" t="s">
        <v>92</v>
      </c>
      <c r="AT366" s="173" t="s">
        <v>248</v>
      </c>
      <c r="AU366" s="173" t="s">
        <v>86</v>
      </c>
      <c r="AY366" s="38" t="s">
        <v>245</v>
      </c>
      <c r="BE366" s="174">
        <f>IF(N366="základní",J366,0)</f>
        <v>0</v>
      </c>
      <c r="BF366" s="174">
        <f>IF(N366="snížená",J366,0)</f>
        <v>0</v>
      </c>
      <c r="BG366" s="174">
        <f>IF(N366="zákl. přenesená",J366,0)</f>
        <v>0</v>
      </c>
      <c r="BH366" s="174">
        <f>IF(N366="sníž. přenesená",J366,0)</f>
        <v>0</v>
      </c>
      <c r="BI366" s="174">
        <f>IF(N366="nulová",J366,0)</f>
        <v>0</v>
      </c>
      <c r="BJ366" s="38" t="s">
        <v>8</v>
      </c>
      <c r="BK366" s="174">
        <f>ROUND(I366*H366,0)</f>
        <v>0</v>
      </c>
      <c r="BL366" s="38" t="s">
        <v>92</v>
      </c>
      <c r="BM366" s="173" t="s">
        <v>567</v>
      </c>
    </row>
    <row r="367" spans="2:65" s="176" customFormat="1">
      <c r="B367" s="175"/>
      <c r="D367" s="177" t="s">
        <v>254</v>
      </c>
      <c r="E367" s="178" t="s">
        <v>1</v>
      </c>
      <c r="F367" s="179" t="s">
        <v>568</v>
      </c>
      <c r="H367" s="180">
        <v>6.41</v>
      </c>
      <c r="I367" s="23"/>
      <c r="L367" s="175"/>
      <c r="M367" s="181"/>
      <c r="T367" s="182"/>
      <c r="AT367" s="178" t="s">
        <v>254</v>
      </c>
      <c r="AU367" s="178" t="s">
        <v>86</v>
      </c>
      <c r="AV367" s="176" t="s">
        <v>86</v>
      </c>
      <c r="AW367" s="176" t="s">
        <v>33</v>
      </c>
      <c r="AX367" s="176" t="s">
        <v>77</v>
      </c>
      <c r="AY367" s="178" t="s">
        <v>245</v>
      </c>
    </row>
    <row r="368" spans="2:65" s="176" customFormat="1">
      <c r="B368" s="175"/>
      <c r="D368" s="177" t="s">
        <v>254</v>
      </c>
      <c r="E368" s="178" t="s">
        <v>1</v>
      </c>
      <c r="F368" s="179" t="s">
        <v>569</v>
      </c>
      <c r="H368" s="180">
        <v>6.31</v>
      </c>
      <c r="I368" s="23"/>
      <c r="L368" s="175"/>
      <c r="M368" s="181"/>
      <c r="T368" s="182"/>
      <c r="AT368" s="178" t="s">
        <v>254</v>
      </c>
      <c r="AU368" s="178" t="s">
        <v>86</v>
      </c>
      <c r="AV368" s="176" t="s">
        <v>86</v>
      </c>
      <c r="AW368" s="176" t="s">
        <v>33</v>
      </c>
      <c r="AX368" s="176" t="s">
        <v>77</v>
      </c>
      <c r="AY368" s="178" t="s">
        <v>245</v>
      </c>
    </row>
    <row r="369" spans="2:65" s="176" customFormat="1">
      <c r="B369" s="175"/>
      <c r="D369" s="177" t="s">
        <v>254</v>
      </c>
      <c r="E369" s="178" t="s">
        <v>1</v>
      </c>
      <c r="F369" s="179" t="s">
        <v>570</v>
      </c>
      <c r="H369" s="180">
        <v>5.3</v>
      </c>
      <c r="I369" s="23"/>
      <c r="L369" s="175"/>
      <c r="M369" s="181"/>
      <c r="T369" s="182"/>
      <c r="AT369" s="178" t="s">
        <v>254</v>
      </c>
      <c r="AU369" s="178" t="s">
        <v>86</v>
      </c>
      <c r="AV369" s="176" t="s">
        <v>86</v>
      </c>
      <c r="AW369" s="176" t="s">
        <v>33</v>
      </c>
      <c r="AX369" s="176" t="s">
        <v>77</v>
      </c>
      <c r="AY369" s="178" t="s">
        <v>245</v>
      </c>
    </row>
    <row r="370" spans="2:65" s="184" customFormat="1">
      <c r="B370" s="183"/>
      <c r="D370" s="177" t="s">
        <v>254</v>
      </c>
      <c r="E370" s="185" t="s">
        <v>1</v>
      </c>
      <c r="F370" s="186" t="s">
        <v>482</v>
      </c>
      <c r="H370" s="187">
        <v>18.02</v>
      </c>
      <c r="I370" s="24"/>
      <c r="L370" s="183"/>
      <c r="M370" s="188"/>
      <c r="T370" s="189"/>
      <c r="AT370" s="185" t="s">
        <v>254</v>
      </c>
      <c r="AU370" s="185" t="s">
        <v>86</v>
      </c>
      <c r="AV370" s="184" t="s">
        <v>258</v>
      </c>
      <c r="AW370" s="184" t="s">
        <v>33</v>
      </c>
      <c r="AX370" s="184" t="s">
        <v>77</v>
      </c>
      <c r="AY370" s="185" t="s">
        <v>245</v>
      </c>
    </row>
    <row r="371" spans="2:65" s="176" customFormat="1">
      <c r="B371" s="175"/>
      <c r="D371" s="177" t="s">
        <v>254</v>
      </c>
      <c r="E371" s="178" t="s">
        <v>1</v>
      </c>
      <c r="F371" s="179" t="s">
        <v>571</v>
      </c>
      <c r="H371" s="180">
        <v>5.41</v>
      </c>
      <c r="I371" s="23"/>
      <c r="L371" s="175"/>
      <c r="M371" s="181"/>
      <c r="T371" s="182"/>
      <c r="AT371" s="178" t="s">
        <v>254</v>
      </c>
      <c r="AU371" s="178" t="s">
        <v>86</v>
      </c>
      <c r="AV371" s="176" t="s">
        <v>86</v>
      </c>
      <c r="AW371" s="176" t="s">
        <v>33</v>
      </c>
      <c r="AX371" s="176" t="s">
        <v>77</v>
      </c>
      <c r="AY371" s="178" t="s">
        <v>245</v>
      </c>
    </row>
    <row r="372" spans="2:65" s="184" customFormat="1">
      <c r="B372" s="183"/>
      <c r="D372" s="177" t="s">
        <v>254</v>
      </c>
      <c r="E372" s="185" t="s">
        <v>1</v>
      </c>
      <c r="F372" s="186" t="s">
        <v>523</v>
      </c>
      <c r="H372" s="187">
        <v>5.41</v>
      </c>
      <c r="I372" s="24"/>
      <c r="L372" s="183"/>
      <c r="M372" s="188"/>
      <c r="T372" s="189"/>
      <c r="AT372" s="185" t="s">
        <v>254</v>
      </c>
      <c r="AU372" s="185" t="s">
        <v>86</v>
      </c>
      <c r="AV372" s="184" t="s">
        <v>258</v>
      </c>
      <c r="AW372" s="184" t="s">
        <v>33</v>
      </c>
      <c r="AX372" s="184" t="s">
        <v>77</v>
      </c>
      <c r="AY372" s="185" t="s">
        <v>245</v>
      </c>
    </row>
    <row r="373" spans="2:65" s="176" customFormat="1">
      <c r="B373" s="175"/>
      <c r="D373" s="177" t="s">
        <v>254</v>
      </c>
      <c r="E373" s="178" t="s">
        <v>1</v>
      </c>
      <c r="F373" s="179" t="s">
        <v>572</v>
      </c>
      <c r="H373" s="180">
        <v>5.2</v>
      </c>
      <c r="I373" s="23"/>
      <c r="L373" s="175"/>
      <c r="M373" s="181"/>
      <c r="T373" s="182"/>
      <c r="AT373" s="178" t="s">
        <v>254</v>
      </c>
      <c r="AU373" s="178" t="s">
        <v>86</v>
      </c>
      <c r="AV373" s="176" t="s">
        <v>86</v>
      </c>
      <c r="AW373" s="176" t="s">
        <v>33</v>
      </c>
      <c r="AX373" s="176" t="s">
        <v>77</v>
      </c>
      <c r="AY373" s="178" t="s">
        <v>245</v>
      </c>
    </row>
    <row r="374" spans="2:65" s="176" customFormat="1">
      <c r="B374" s="175"/>
      <c r="D374" s="177" t="s">
        <v>254</v>
      </c>
      <c r="E374" s="178" t="s">
        <v>1</v>
      </c>
      <c r="F374" s="179" t="s">
        <v>573</v>
      </c>
      <c r="H374" s="180">
        <v>32.04</v>
      </c>
      <c r="I374" s="23"/>
      <c r="L374" s="175"/>
      <c r="M374" s="181"/>
      <c r="T374" s="182"/>
      <c r="AT374" s="178" t="s">
        <v>254</v>
      </c>
      <c r="AU374" s="178" t="s">
        <v>86</v>
      </c>
      <c r="AV374" s="176" t="s">
        <v>86</v>
      </c>
      <c r="AW374" s="176" t="s">
        <v>33</v>
      </c>
      <c r="AX374" s="176" t="s">
        <v>77</v>
      </c>
      <c r="AY374" s="178" t="s">
        <v>245</v>
      </c>
    </row>
    <row r="375" spans="2:65" s="176" customFormat="1">
      <c r="B375" s="175"/>
      <c r="D375" s="177" t="s">
        <v>254</v>
      </c>
      <c r="E375" s="178" t="s">
        <v>1</v>
      </c>
      <c r="F375" s="179" t="s">
        <v>574</v>
      </c>
      <c r="H375" s="180">
        <v>64.260000000000005</v>
      </c>
      <c r="I375" s="23"/>
      <c r="L375" s="175"/>
      <c r="M375" s="181"/>
      <c r="T375" s="182"/>
      <c r="AT375" s="178" t="s">
        <v>254</v>
      </c>
      <c r="AU375" s="178" t="s">
        <v>86</v>
      </c>
      <c r="AV375" s="176" t="s">
        <v>86</v>
      </c>
      <c r="AW375" s="176" t="s">
        <v>33</v>
      </c>
      <c r="AX375" s="176" t="s">
        <v>77</v>
      </c>
      <c r="AY375" s="178" t="s">
        <v>245</v>
      </c>
    </row>
    <row r="376" spans="2:65" s="176" customFormat="1">
      <c r="B376" s="175"/>
      <c r="D376" s="177" t="s">
        <v>254</v>
      </c>
      <c r="E376" s="178" t="s">
        <v>1</v>
      </c>
      <c r="F376" s="179" t="s">
        <v>575</v>
      </c>
      <c r="H376" s="180">
        <v>20.16</v>
      </c>
      <c r="I376" s="23"/>
      <c r="L376" s="175"/>
      <c r="M376" s="181"/>
      <c r="T376" s="182"/>
      <c r="AT376" s="178" t="s">
        <v>254</v>
      </c>
      <c r="AU376" s="178" t="s">
        <v>86</v>
      </c>
      <c r="AV376" s="176" t="s">
        <v>86</v>
      </c>
      <c r="AW376" s="176" t="s">
        <v>33</v>
      </c>
      <c r="AX376" s="176" t="s">
        <v>77</v>
      </c>
      <c r="AY376" s="178" t="s">
        <v>245</v>
      </c>
    </row>
    <row r="377" spans="2:65" s="184" customFormat="1">
      <c r="B377" s="183"/>
      <c r="D377" s="177" t="s">
        <v>254</v>
      </c>
      <c r="E377" s="185" t="s">
        <v>1</v>
      </c>
      <c r="F377" s="186" t="s">
        <v>525</v>
      </c>
      <c r="H377" s="187">
        <v>121.66</v>
      </c>
      <c r="I377" s="24"/>
      <c r="L377" s="183"/>
      <c r="M377" s="188"/>
      <c r="T377" s="189"/>
      <c r="AT377" s="185" t="s">
        <v>254</v>
      </c>
      <c r="AU377" s="185" t="s">
        <v>86</v>
      </c>
      <c r="AV377" s="184" t="s">
        <v>258</v>
      </c>
      <c r="AW377" s="184" t="s">
        <v>33</v>
      </c>
      <c r="AX377" s="184" t="s">
        <v>77</v>
      </c>
      <c r="AY377" s="185" t="s">
        <v>245</v>
      </c>
    </row>
    <row r="378" spans="2:65" s="200" customFormat="1" ht="22.5">
      <c r="B378" s="199"/>
      <c r="D378" s="177" t="s">
        <v>254</v>
      </c>
      <c r="E378" s="201" t="s">
        <v>131</v>
      </c>
      <c r="F378" s="202" t="s">
        <v>576</v>
      </c>
      <c r="H378" s="203">
        <v>145.09</v>
      </c>
      <c r="I378" s="26"/>
      <c r="L378" s="199"/>
      <c r="M378" s="204"/>
      <c r="T378" s="205"/>
      <c r="AT378" s="201" t="s">
        <v>254</v>
      </c>
      <c r="AU378" s="201" t="s">
        <v>86</v>
      </c>
      <c r="AV378" s="200" t="s">
        <v>92</v>
      </c>
      <c r="AW378" s="200" t="s">
        <v>33</v>
      </c>
      <c r="AX378" s="200" t="s">
        <v>8</v>
      </c>
      <c r="AY378" s="201" t="s">
        <v>245</v>
      </c>
    </row>
    <row r="379" spans="2:65" s="51" customFormat="1" ht="16.5" customHeight="1">
      <c r="B379" s="50"/>
      <c r="C379" s="190" t="s">
        <v>577</v>
      </c>
      <c r="D379" s="190" t="s">
        <v>376</v>
      </c>
      <c r="E379" s="191" t="s">
        <v>578</v>
      </c>
      <c r="F379" s="192" t="s">
        <v>579</v>
      </c>
      <c r="G379" s="193" t="s">
        <v>251</v>
      </c>
      <c r="H379" s="194">
        <v>31.92</v>
      </c>
      <c r="I379" s="25"/>
      <c r="J379" s="195">
        <f>ROUND(I379*H379,0)</f>
        <v>0</v>
      </c>
      <c r="K379" s="192" t="s">
        <v>252</v>
      </c>
      <c r="L379" s="196"/>
      <c r="M379" s="197" t="s">
        <v>1</v>
      </c>
      <c r="N379" s="198" t="s">
        <v>42</v>
      </c>
      <c r="P379" s="171">
        <f>O379*H379</f>
        <v>0</v>
      </c>
      <c r="Q379" s="171">
        <v>6.8000000000000005E-4</v>
      </c>
      <c r="R379" s="171">
        <f>Q379*H379</f>
        <v>2.1705600000000002E-2</v>
      </c>
      <c r="S379" s="171">
        <v>0</v>
      </c>
      <c r="T379" s="172">
        <f>S379*H379</f>
        <v>0</v>
      </c>
      <c r="AR379" s="173" t="s">
        <v>309</v>
      </c>
      <c r="AT379" s="173" t="s">
        <v>376</v>
      </c>
      <c r="AU379" s="173" t="s">
        <v>86</v>
      </c>
      <c r="AY379" s="38" t="s">
        <v>245</v>
      </c>
      <c r="BE379" s="174">
        <f>IF(N379="základní",J379,0)</f>
        <v>0</v>
      </c>
      <c r="BF379" s="174">
        <f>IF(N379="snížená",J379,0)</f>
        <v>0</v>
      </c>
      <c r="BG379" s="174">
        <f>IF(N379="zákl. přenesená",J379,0)</f>
        <v>0</v>
      </c>
      <c r="BH379" s="174">
        <f>IF(N379="sníž. přenesená",J379,0)</f>
        <v>0</v>
      </c>
      <c r="BI379" s="174">
        <f>IF(N379="nulová",J379,0)</f>
        <v>0</v>
      </c>
      <c r="BJ379" s="38" t="s">
        <v>8</v>
      </c>
      <c r="BK379" s="174">
        <f>ROUND(I379*H379,0)</f>
        <v>0</v>
      </c>
      <c r="BL379" s="38" t="s">
        <v>92</v>
      </c>
      <c r="BM379" s="173" t="s">
        <v>580</v>
      </c>
    </row>
    <row r="380" spans="2:65" s="176" customFormat="1">
      <c r="B380" s="175"/>
      <c r="D380" s="177" t="s">
        <v>254</v>
      </c>
      <c r="E380" s="178" t="s">
        <v>1</v>
      </c>
      <c r="F380" s="179" t="s">
        <v>581</v>
      </c>
      <c r="H380" s="180">
        <v>31.92</v>
      </c>
      <c r="I380" s="23"/>
      <c r="L380" s="175"/>
      <c r="M380" s="181"/>
      <c r="T380" s="182"/>
      <c r="AT380" s="178" t="s">
        <v>254</v>
      </c>
      <c r="AU380" s="178" t="s">
        <v>86</v>
      </c>
      <c r="AV380" s="176" t="s">
        <v>86</v>
      </c>
      <c r="AW380" s="176" t="s">
        <v>33</v>
      </c>
      <c r="AX380" s="176" t="s">
        <v>8</v>
      </c>
      <c r="AY380" s="178" t="s">
        <v>245</v>
      </c>
    </row>
    <row r="381" spans="2:65" s="51" customFormat="1" ht="37.9" customHeight="1">
      <c r="B381" s="50"/>
      <c r="C381" s="163" t="s">
        <v>582</v>
      </c>
      <c r="D381" s="163" t="s">
        <v>248</v>
      </c>
      <c r="E381" s="164" t="s">
        <v>583</v>
      </c>
      <c r="F381" s="165" t="s">
        <v>584</v>
      </c>
      <c r="G381" s="166" t="s">
        <v>251</v>
      </c>
      <c r="H381" s="167">
        <v>723.95100000000002</v>
      </c>
      <c r="I381" s="22"/>
      <c r="J381" s="168">
        <f>ROUND(I381*H381,0)</f>
        <v>0</v>
      </c>
      <c r="K381" s="165" t="s">
        <v>252</v>
      </c>
      <c r="L381" s="50"/>
      <c r="M381" s="169" t="s">
        <v>1</v>
      </c>
      <c r="N381" s="170" t="s">
        <v>42</v>
      </c>
      <c r="P381" s="171">
        <f>O381*H381</f>
        <v>0</v>
      </c>
      <c r="Q381" s="171">
        <v>8.0599999999999994E-5</v>
      </c>
      <c r="R381" s="171">
        <f>Q381*H381</f>
        <v>5.8350450599999999E-2</v>
      </c>
      <c r="S381" s="171">
        <v>0</v>
      </c>
      <c r="T381" s="172">
        <f>S381*H381</f>
        <v>0</v>
      </c>
      <c r="AR381" s="173" t="s">
        <v>92</v>
      </c>
      <c r="AT381" s="173" t="s">
        <v>248</v>
      </c>
      <c r="AU381" s="173" t="s">
        <v>86</v>
      </c>
      <c r="AY381" s="38" t="s">
        <v>245</v>
      </c>
      <c r="BE381" s="174">
        <f>IF(N381="základní",J381,0)</f>
        <v>0</v>
      </c>
      <c r="BF381" s="174">
        <f>IF(N381="snížená",J381,0)</f>
        <v>0</v>
      </c>
      <c r="BG381" s="174">
        <f>IF(N381="zákl. přenesená",J381,0)</f>
        <v>0</v>
      </c>
      <c r="BH381" s="174">
        <f>IF(N381="sníž. přenesená",J381,0)</f>
        <v>0</v>
      </c>
      <c r="BI381" s="174">
        <f>IF(N381="nulová",J381,0)</f>
        <v>0</v>
      </c>
      <c r="BJ381" s="38" t="s">
        <v>8</v>
      </c>
      <c r="BK381" s="174">
        <f>ROUND(I381*H381,0)</f>
        <v>0</v>
      </c>
      <c r="BL381" s="38" t="s">
        <v>92</v>
      </c>
      <c r="BM381" s="173" t="s">
        <v>585</v>
      </c>
    </row>
    <row r="382" spans="2:65" s="176" customFormat="1">
      <c r="B382" s="175"/>
      <c r="D382" s="177" t="s">
        <v>254</v>
      </c>
      <c r="E382" s="178" t="s">
        <v>1</v>
      </c>
      <c r="F382" s="179" t="s">
        <v>552</v>
      </c>
      <c r="H382" s="180">
        <v>133.87200000000001</v>
      </c>
      <c r="I382" s="23"/>
      <c r="L382" s="175"/>
      <c r="M382" s="181"/>
      <c r="T382" s="182"/>
      <c r="AT382" s="178" t="s">
        <v>254</v>
      </c>
      <c r="AU382" s="178" t="s">
        <v>86</v>
      </c>
      <c r="AV382" s="176" t="s">
        <v>86</v>
      </c>
      <c r="AW382" s="176" t="s">
        <v>33</v>
      </c>
      <c r="AX382" s="176" t="s">
        <v>77</v>
      </c>
      <c r="AY382" s="178" t="s">
        <v>245</v>
      </c>
    </row>
    <row r="383" spans="2:65" s="176" customFormat="1">
      <c r="B383" s="175"/>
      <c r="D383" s="177" t="s">
        <v>254</v>
      </c>
      <c r="E383" s="178" t="s">
        <v>1</v>
      </c>
      <c r="F383" s="179" t="s">
        <v>553</v>
      </c>
      <c r="H383" s="180">
        <v>590.07899999999995</v>
      </c>
      <c r="I383" s="23"/>
      <c r="L383" s="175"/>
      <c r="M383" s="181"/>
      <c r="T383" s="182"/>
      <c r="AT383" s="178" t="s">
        <v>254</v>
      </c>
      <c r="AU383" s="178" t="s">
        <v>86</v>
      </c>
      <c r="AV383" s="176" t="s">
        <v>86</v>
      </c>
      <c r="AW383" s="176" t="s">
        <v>33</v>
      </c>
      <c r="AX383" s="176" t="s">
        <v>77</v>
      </c>
      <c r="AY383" s="178" t="s">
        <v>245</v>
      </c>
    </row>
    <row r="384" spans="2:65" s="184" customFormat="1">
      <c r="B384" s="183"/>
      <c r="D384" s="177" t="s">
        <v>254</v>
      </c>
      <c r="E384" s="185" t="s">
        <v>1</v>
      </c>
      <c r="F384" s="186" t="s">
        <v>265</v>
      </c>
      <c r="H384" s="187">
        <v>723.95100000000002</v>
      </c>
      <c r="I384" s="24"/>
      <c r="L384" s="183"/>
      <c r="M384" s="188"/>
      <c r="T384" s="189"/>
      <c r="AT384" s="185" t="s">
        <v>254</v>
      </c>
      <c r="AU384" s="185" t="s">
        <v>86</v>
      </c>
      <c r="AV384" s="184" t="s">
        <v>258</v>
      </c>
      <c r="AW384" s="184" t="s">
        <v>33</v>
      </c>
      <c r="AX384" s="184" t="s">
        <v>8</v>
      </c>
      <c r="AY384" s="185" t="s">
        <v>245</v>
      </c>
    </row>
    <row r="385" spans="2:65" s="51" customFormat="1" ht="24.2" customHeight="1">
      <c r="B385" s="50"/>
      <c r="C385" s="163" t="s">
        <v>586</v>
      </c>
      <c r="D385" s="163" t="s">
        <v>248</v>
      </c>
      <c r="E385" s="164" t="s">
        <v>587</v>
      </c>
      <c r="F385" s="165" t="s">
        <v>588</v>
      </c>
      <c r="G385" s="166" t="s">
        <v>566</v>
      </c>
      <c r="H385" s="167">
        <v>128.44499999999999</v>
      </c>
      <c r="I385" s="22"/>
      <c r="J385" s="168">
        <f>ROUND(I385*H385,0)</f>
        <v>0</v>
      </c>
      <c r="K385" s="165" t="s">
        <v>252</v>
      </c>
      <c r="L385" s="50"/>
      <c r="M385" s="169" t="s">
        <v>1</v>
      </c>
      <c r="N385" s="170" t="s">
        <v>42</v>
      </c>
      <c r="P385" s="171">
        <f>O385*H385</f>
        <v>0</v>
      </c>
      <c r="Q385" s="171">
        <v>3.0000000000000001E-5</v>
      </c>
      <c r="R385" s="171">
        <f>Q385*H385</f>
        <v>3.8533499999999997E-3</v>
      </c>
      <c r="S385" s="171">
        <v>0</v>
      </c>
      <c r="T385" s="172">
        <f>S385*H385</f>
        <v>0</v>
      </c>
      <c r="AR385" s="173" t="s">
        <v>92</v>
      </c>
      <c r="AT385" s="173" t="s">
        <v>248</v>
      </c>
      <c r="AU385" s="173" t="s">
        <v>86</v>
      </c>
      <c r="AY385" s="38" t="s">
        <v>245</v>
      </c>
      <c r="BE385" s="174">
        <f>IF(N385="základní",J385,0)</f>
        <v>0</v>
      </c>
      <c r="BF385" s="174">
        <f>IF(N385="snížená",J385,0)</f>
        <v>0</v>
      </c>
      <c r="BG385" s="174">
        <f>IF(N385="zákl. přenesená",J385,0)</f>
        <v>0</v>
      </c>
      <c r="BH385" s="174">
        <f>IF(N385="sníž. přenesená",J385,0)</f>
        <v>0</v>
      </c>
      <c r="BI385" s="174">
        <f>IF(N385="nulová",J385,0)</f>
        <v>0</v>
      </c>
      <c r="BJ385" s="38" t="s">
        <v>8</v>
      </c>
      <c r="BK385" s="174">
        <f>ROUND(I385*H385,0)</f>
        <v>0</v>
      </c>
      <c r="BL385" s="38" t="s">
        <v>92</v>
      </c>
      <c r="BM385" s="173" t="s">
        <v>589</v>
      </c>
    </row>
    <row r="386" spans="2:65" s="176" customFormat="1">
      <c r="B386" s="175"/>
      <c r="D386" s="177" t="s">
        <v>254</v>
      </c>
      <c r="E386" s="178" t="s">
        <v>1</v>
      </c>
      <c r="F386" s="179" t="s">
        <v>590</v>
      </c>
      <c r="H386" s="180">
        <v>145.745</v>
      </c>
      <c r="I386" s="23"/>
      <c r="L386" s="175"/>
      <c r="M386" s="181"/>
      <c r="T386" s="182"/>
      <c r="AT386" s="178" t="s">
        <v>254</v>
      </c>
      <c r="AU386" s="178" t="s">
        <v>86</v>
      </c>
      <c r="AV386" s="176" t="s">
        <v>86</v>
      </c>
      <c r="AW386" s="176" t="s">
        <v>33</v>
      </c>
      <c r="AX386" s="176" t="s">
        <v>77</v>
      </c>
      <c r="AY386" s="178" t="s">
        <v>245</v>
      </c>
    </row>
    <row r="387" spans="2:65" s="176" customFormat="1">
      <c r="B387" s="175"/>
      <c r="D387" s="177" t="s">
        <v>254</v>
      </c>
      <c r="E387" s="178" t="s">
        <v>1</v>
      </c>
      <c r="F387" s="179" t="s">
        <v>591</v>
      </c>
      <c r="H387" s="180">
        <v>-17.3</v>
      </c>
      <c r="I387" s="23"/>
      <c r="L387" s="175"/>
      <c r="M387" s="181"/>
      <c r="T387" s="182"/>
      <c r="AT387" s="178" t="s">
        <v>254</v>
      </c>
      <c r="AU387" s="178" t="s">
        <v>86</v>
      </c>
      <c r="AV387" s="176" t="s">
        <v>86</v>
      </c>
      <c r="AW387" s="176" t="s">
        <v>33</v>
      </c>
      <c r="AX387" s="176" t="s">
        <v>77</v>
      </c>
      <c r="AY387" s="178" t="s">
        <v>245</v>
      </c>
    </row>
    <row r="388" spans="2:65" s="184" customFormat="1">
      <c r="B388" s="183"/>
      <c r="D388" s="177" t="s">
        <v>254</v>
      </c>
      <c r="E388" s="185" t="s">
        <v>134</v>
      </c>
      <c r="F388" s="186" t="s">
        <v>265</v>
      </c>
      <c r="H388" s="187">
        <v>128.44499999999999</v>
      </c>
      <c r="I388" s="24"/>
      <c r="L388" s="183"/>
      <c r="M388" s="188"/>
      <c r="T388" s="189"/>
      <c r="AT388" s="185" t="s">
        <v>254</v>
      </c>
      <c r="AU388" s="185" t="s">
        <v>86</v>
      </c>
      <c r="AV388" s="184" t="s">
        <v>258</v>
      </c>
      <c r="AW388" s="184" t="s">
        <v>33</v>
      </c>
      <c r="AX388" s="184" t="s">
        <v>8</v>
      </c>
      <c r="AY388" s="185" t="s">
        <v>245</v>
      </c>
    </row>
    <row r="389" spans="2:65" s="51" customFormat="1" ht="24.2" customHeight="1">
      <c r="B389" s="50"/>
      <c r="C389" s="190" t="s">
        <v>592</v>
      </c>
      <c r="D389" s="190" t="s">
        <v>376</v>
      </c>
      <c r="E389" s="191" t="s">
        <v>593</v>
      </c>
      <c r="F389" s="192" t="s">
        <v>594</v>
      </c>
      <c r="G389" s="193" t="s">
        <v>566</v>
      </c>
      <c r="H389" s="194">
        <v>134.86699999999999</v>
      </c>
      <c r="I389" s="25"/>
      <c r="J389" s="195">
        <f>ROUND(I389*H389,0)</f>
        <v>0</v>
      </c>
      <c r="K389" s="192" t="s">
        <v>252</v>
      </c>
      <c r="L389" s="196"/>
      <c r="M389" s="197" t="s">
        <v>1</v>
      </c>
      <c r="N389" s="198" t="s">
        <v>42</v>
      </c>
      <c r="P389" s="171">
        <f>O389*H389</f>
        <v>0</v>
      </c>
      <c r="Q389" s="171">
        <v>4.2000000000000002E-4</v>
      </c>
      <c r="R389" s="171">
        <f>Q389*H389</f>
        <v>5.6644139999999996E-2</v>
      </c>
      <c r="S389" s="171">
        <v>0</v>
      </c>
      <c r="T389" s="172">
        <f>S389*H389</f>
        <v>0</v>
      </c>
      <c r="AR389" s="173" t="s">
        <v>309</v>
      </c>
      <c r="AT389" s="173" t="s">
        <v>376</v>
      </c>
      <c r="AU389" s="173" t="s">
        <v>86</v>
      </c>
      <c r="AY389" s="38" t="s">
        <v>245</v>
      </c>
      <c r="BE389" s="174">
        <f>IF(N389="základní",J389,0)</f>
        <v>0</v>
      </c>
      <c r="BF389" s="174">
        <f>IF(N389="snížená",J389,0)</f>
        <v>0</v>
      </c>
      <c r="BG389" s="174">
        <f>IF(N389="zákl. přenesená",J389,0)</f>
        <v>0</v>
      </c>
      <c r="BH389" s="174">
        <f>IF(N389="sníž. přenesená",J389,0)</f>
        <v>0</v>
      </c>
      <c r="BI389" s="174">
        <f>IF(N389="nulová",J389,0)</f>
        <v>0</v>
      </c>
      <c r="BJ389" s="38" t="s">
        <v>8</v>
      </c>
      <c r="BK389" s="174">
        <f>ROUND(I389*H389,0)</f>
        <v>0</v>
      </c>
      <c r="BL389" s="38" t="s">
        <v>92</v>
      </c>
      <c r="BM389" s="173" t="s">
        <v>595</v>
      </c>
    </row>
    <row r="390" spans="2:65" s="176" customFormat="1">
      <c r="B390" s="175"/>
      <c r="D390" s="177" t="s">
        <v>254</v>
      </c>
      <c r="E390" s="178" t="s">
        <v>1</v>
      </c>
      <c r="F390" s="179" t="s">
        <v>596</v>
      </c>
      <c r="H390" s="180">
        <v>134.86699999999999</v>
      </c>
      <c r="I390" s="23"/>
      <c r="L390" s="175"/>
      <c r="M390" s="181"/>
      <c r="T390" s="182"/>
      <c r="AT390" s="178" t="s">
        <v>254</v>
      </c>
      <c r="AU390" s="178" t="s">
        <v>86</v>
      </c>
      <c r="AV390" s="176" t="s">
        <v>86</v>
      </c>
      <c r="AW390" s="176" t="s">
        <v>33</v>
      </c>
      <c r="AX390" s="176" t="s">
        <v>8</v>
      </c>
      <c r="AY390" s="178" t="s">
        <v>245</v>
      </c>
    </row>
    <row r="391" spans="2:65" s="51" customFormat="1" ht="16.5" customHeight="1">
      <c r="B391" s="50"/>
      <c r="C391" s="163" t="s">
        <v>597</v>
      </c>
      <c r="D391" s="163" t="s">
        <v>248</v>
      </c>
      <c r="E391" s="164" t="s">
        <v>598</v>
      </c>
      <c r="F391" s="165" t="s">
        <v>599</v>
      </c>
      <c r="G391" s="166" t="s">
        <v>566</v>
      </c>
      <c r="H391" s="167">
        <v>295.97000000000003</v>
      </c>
      <c r="I391" s="22"/>
      <c r="J391" s="168">
        <f>ROUND(I391*H391,0)</f>
        <v>0</v>
      </c>
      <c r="K391" s="165" t="s">
        <v>252</v>
      </c>
      <c r="L391" s="50"/>
      <c r="M391" s="169" t="s">
        <v>1</v>
      </c>
      <c r="N391" s="170" t="s">
        <v>42</v>
      </c>
      <c r="P391" s="171">
        <f>O391*H391</f>
        <v>0</v>
      </c>
      <c r="Q391" s="171">
        <v>0</v>
      </c>
      <c r="R391" s="171">
        <f>Q391*H391</f>
        <v>0</v>
      </c>
      <c r="S391" s="171">
        <v>0</v>
      </c>
      <c r="T391" s="172">
        <f>S391*H391</f>
        <v>0</v>
      </c>
      <c r="AR391" s="173" t="s">
        <v>92</v>
      </c>
      <c r="AT391" s="173" t="s">
        <v>248</v>
      </c>
      <c r="AU391" s="173" t="s">
        <v>86</v>
      </c>
      <c r="AY391" s="38" t="s">
        <v>245</v>
      </c>
      <c r="BE391" s="174">
        <f>IF(N391="základní",J391,0)</f>
        <v>0</v>
      </c>
      <c r="BF391" s="174">
        <f>IF(N391="snížená",J391,0)</f>
        <v>0</v>
      </c>
      <c r="BG391" s="174">
        <f>IF(N391="zákl. přenesená",J391,0)</f>
        <v>0</v>
      </c>
      <c r="BH391" s="174">
        <f>IF(N391="sníž. přenesená",J391,0)</f>
        <v>0</v>
      </c>
      <c r="BI391" s="174">
        <f>IF(N391="nulová",J391,0)</f>
        <v>0</v>
      </c>
      <c r="BJ391" s="38" t="s">
        <v>8</v>
      </c>
      <c r="BK391" s="174">
        <f>ROUND(I391*H391,0)</f>
        <v>0</v>
      </c>
      <c r="BL391" s="38" t="s">
        <v>92</v>
      </c>
      <c r="BM391" s="173" t="s">
        <v>600</v>
      </c>
    </row>
    <row r="392" spans="2:65" s="176" customFormat="1">
      <c r="B392" s="175"/>
      <c r="D392" s="177" t="s">
        <v>254</v>
      </c>
      <c r="E392" s="178" t="s">
        <v>1</v>
      </c>
      <c r="F392" s="179" t="s">
        <v>601</v>
      </c>
      <c r="H392" s="180">
        <v>97.48</v>
      </c>
      <c r="I392" s="23"/>
      <c r="L392" s="175"/>
      <c r="M392" s="181"/>
      <c r="T392" s="182"/>
      <c r="AT392" s="178" t="s">
        <v>254</v>
      </c>
      <c r="AU392" s="178" t="s">
        <v>86</v>
      </c>
      <c r="AV392" s="176" t="s">
        <v>86</v>
      </c>
      <c r="AW392" s="176" t="s">
        <v>33</v>
      </c>
      <c r="AX392" s="176" t="s">
        <v>77</v>
      </c>
      <c r="AY392" s="178" t="s">
        <v>245</v>
      </c>
    </row>
    <row r="393" spans="2:65" s="176" customFormat="1">
      <c r="B393" s="175"/>
      <c r="D393" s="177" t="s">
        <v>254</v>
      </c>
      <c r="E393" s="178" t="s">
        <v>1</v>
      </c>
      <c r="F393" s="179" t="s">
        <v>602</v>
      </c>
      <c r="H393" s="180">
        <v>23.4</v>
      </c>
      <c r="I393" s="23"/>
      <c r="L393" s="175"/>
      <c r="M393" s="181"/>
      <c r="T393" s="182"/>
      <c r="AT393" s="178" t="s">
        <v>254</v>
      </c>
      <c r="AU393" s="178" t="s">
        <v>86</v>
      </c>
      <c r="AV393" s="176" t="s">
        <v>86</v>
      </c>
      <c r="AW393" s="176" t="s">
        <v>33</v>
      </c>
      <c r="AX393" s="176" t="s">
        <v>77</v>
      </c>
      <c r="AY393" s="178" t="s">
        <v>245</v>
      </c>
    </row>
    <row r="394" spans="2:65" s="176" customFormat="1">
      <c r="B394" s="175"/>
      <c r="D394" s="177" t="s">
        <v>254</v>
      </c>
      <c r="E394" s="178" t="s">
        <v>1</v>
      </c>
      <c r="F394" s="179" t="s">
        <v>603</v>
      </c>
      <c r="H394" s="180">
        <v>30</v>
      </c>
      <c r="I394" s="23"/>
      <c r="L394" s="175"/>
      <c r="M394" s="181"/>
      <c r="T394" s="182"/>
      <c r="AT394" s="178" t="s">
        <v>254</v>
      </c>
      <c r="AU394" s="178" t="s">
        <v>86</v>
      </c>
      <c r="AV394" s="176" t="s">
        <v>86</v>
      </c>
      <c r="AW394" s="176" t="s">
        <v>33</v>
      </c>
      <c r="AX394" s="176" t="s">
        <v>77</v>
      </c>
      <c r="AY394" s="178" t="s">
        <v>245</v>
      </c>
    </row>
    <row r="395" spans="2:65" s="184" customFormat="1">
      <c r="B395" s="183"/>
      <c r="D395" s="177" t="s">
        <v>254</v>
      </c>
      <c r="E395" s="185" t="s">
        <v>137</v>
      </c>
      <c r="F395" s="186" t="s">
        <v>604</v>
      </c>
      <c r="H395" s="187">
        <v>150.88</v>
      </c>
      <c r="I395" s="24"/>
      <c r="L395" s="183"/>
      <c r="M395" s="188"/>
      <c r="T395" s="189"/>
      <c r="AT395" s="185" t="s">
        <v>254</v>
      </c>
      <c r="AU395" s="185" t="s">
        <v>86</v>
      </c>
      <c r="AV395" s="184" t="s">
        <v>258</v>
      </c>
      <c r="AW395" s="184" t="s">
        <v>33</v>
      </c>
      <c r="AX395" s="184" t="s">
        <v>77</v>
      </c>
      <c r="AY395" s="185" t="s">
        <v>245</v>
      </c>
    </row>
    <row r="396" spans="2:65" s="176" customFormat="1">
      <c r="B396" s="175"/>
      <c r="D396" s="177" t="s">
        <v>254</v>
      </c>
      <c r="E396" s="178" t="s">
        <v>1</v>
      </c>
      <c r="F396" s="179" t="s">
        <v>605</v>
      </c>
      <c r="H396" s="180">
        <v>31.08</v>
      </c>
      <c r="I396" s="23"/>
      <c r="L396" s="175"/>
      <c r="M396" s="181"/>
      <c r="T396" s="182"/>
      <c r="AT396" s="178" t="s">
        <v>254</v>
      </c>
      <c r="AU396" s="178" t="s">
        <v>86</v>
      </c>
      <c r="AV396" s="176" t="s">
        <v>86</v>
      </c>
      <c r="AW396" s="176" t="s">
        <v>33</v>
      </c>
      <c r="AX396" s="176" t="s">
        <v>77</v>
      </c>
      <c r="AY396" s="178" t="s">
        <v>245</v>
      </c>
    </row>
    <row r="397" spans="2:65" s="184" customFormat="1">
      <c r="B397" s="183"/>
      <c r="D397" s="177" t="s">
        <v>254</v>
      </c>
      <c r="E397" s="185" t="s">
        <v>140</v>
      </c>
      <c r="F397" s="186" t="s">
        <v>606</v>
      </c>
      <c r="H397" s="187">
        <v>31.08</v>
      </c>
      <c r="I397" s="24"/>
      <c r="L397" s="183"/>
      <c r="M397" s="188"/>
      <c r="T397" s="189"/>
      <c r="AT397" s="185" t="s">
        <v>254</v>
      </c>
      <c r="AU397" s="185" t="s">
        <v>86</v>
      </c>
      <c r="AV397" s="184" t="s">
        <v>258</v>
      </c>
      <c r="AW397" s="184" t="s">
        <v>33</v>
      </c>
      <c r="AX397" s="184" t="s">
        <v>77</v>
      </c>
      <c r="AY397" s="185" t="s">
        <v>245</v>
      </c>
    </row>
    <row r="398" spans="2:65" s="176" customFormat="1">
      <c r="B398" s="175"/>
      <c r="D398" s="177" t="s">
        <v>254</v>
      </c>
      <c r="E398" s="178" t="s">
        <v>1</v>
      </c>
      <c r="F398" s="179" t="s">
        <v>607</v>
      </c>
      <c r="H398" s="180">
        <v>114.01</v>
      </c>
      <c r="I398" s="23"/>
      <c r="L398" s="175"/>
      <c r="M398" s="181"/>
      <c r="T398" s="182"/>
      <c r="AT398" s="178" t="s">
        <v>254</v>
      </c>
      <c r="AU398" s="178" t="s">
        <v>86</v>
      </c>
      <c r="AV398" s="176" t="s">
        <v>86</v>
      </c>
      <c r="AW398" s="176" t="s">
        <v>33</v>
      </c>
      <c r="AX398" s="176" t="s">
        <v>77</v>
      </c>
      <c r="AY398" s="178" t="s">
        <v>245</v>
      </c>
    </row>
    <row r="399" spans="2:65" s="184" customFormat="1">
      <c r="B399" s="183"/>
      <c r="D399" s="177" t="s">
        <v>254</v>
      </c>
      <c r="E399" s="185" t="s">
        <v>1</v>
      </c>
      <c r="F399" s="186" t="s">
        <v>608</v>
      </c>
      <c r="H399" s="187">
        <v>114.01</v>
      </c>
      <c r="I399" s="24"/>
      <c r="L399" s="183"/>
      <c r="M399" s="188"/>
      <c r="T399" s="189"/>
      <c r="AT399" s="185" t="s">
        <v>254</v>
      </c>
      <c r="AU399" s="185" t="s">
        <v>86</v>
      </c>
      <c r="AV399" s="184" t="s">
        <v>258</v>
      </c>
      <c r="AW399" s="184" t="s">
        <v>33</v>
      </c>
      <c r="AX399" s="184" t="s">
        <v>77</v>
      </c>
      <c r="AY399" s="185" t="s">
        <v>245</v>
      </c>
    </row>
    <row r="400" spans="2:65" s="200" customFormat="1">
      <c r="B400" s="199"/>
      <c r="D400" s="177" t="s">
        <v>254</v>
      </c>
      <c r="E400" s="201" t="s">
        <v>1</v>
      </c>
      <c r="F400" s="202" t="s">
        <v>440</v>
      </c>
      <c r="H400" s="203">
        <v>295.97000000000003</v>
      </c>
      <c r="I400" s="26"/>
      <c r="L400" s="199"/>
      <c r="M400" s="204"/>
      <c r="T400" s="205"/>
      <c r="AT400" s="201" t="s">
        <v>254</v>
      </c>
      <c r="AU400" s="201" t="s">
        <v>86</v>
      </c>
      <c r="AV400" s="200" t="s">
        <v>92</v>
      </c>
      <c r="AW400" s="200" t="s">
        <v>33</v>
      </c>
      <c r="AX400" s="200" t="s">
        <v>8</v>
      </c>
      <c r="AY400" s="201" t="s">
        <v>245</v>
      </c>
    </row>
    <row r="401" spans="2:65" s="51" customFormat="1" ht="24.2" customHeight="1">
      <c r="B401" s="50"/>
      <c r="C401" s="190" t="s">
        <v>609</v>
      </c>
      <c r="D401" s="190" t="s">
        <v>376</v>
      </c>
      <c r="E401" s="191" t="s">
        <v>610</v>
      </c>
      <c r="F401" s="192" t="s">
        <v>611</v>
      </c>
      <c r="G401" s="193" t="s">
        <v>566</v>
      </c>
      <c r="H401" s="194">
        <v>158.42400000000001</v>
      </c>
      <c r="I401" s="25"/>
      <c r="J401" s="195">
        <f>ROUND(I401*H401,0)</f>
        <v>0</v>
      </c>
      <c r="K401" s="192" t="s">
        <v>252</v>
      </c>
      <c r="L401" s="196"/>
      <c r="M401" s="197" t="s">
        <v>1</v>
      </c>
      <c r="N401" s="198" t="s">
        <v>42</v>
      </c>
      <c r="P401" s="171">
        <f>O401*H401</f>
        <v>0</v>
      </c>
      <c r="Q401" s="171">
        <v>1E-4</v>
      </c>
      <c r="R401" s="171">
        <f>Q401*H401</f>
        <v>1.5842400000000003E-2</v>
      </c>
      <c r="S401" s="171">
        <v>0</v>
      </c>
      <c r="T401" s="172">
        <f>S401*H401</f>
        <v>0</v>
      </c>
      <c r="AR401" s="173" t="s">
        <v>309</v>
      </c>
      <c r="AT401" s="173" t="s">
        <v>376</v>
      </c>
      <c r="AU401" s="173" t="s">
        <v>86</v>
      </c>
      <c r="AY401" s="38" t="s">
        <v>245</v>
      </c>
      <c r="BE401" s="174">
        <f>IF(N401="základní",J401,0)</f>
        <v>0</v>
      </c>
      <c r="BF401" s="174">
        <f>IF(N401="snížená",J401,0)</f>
        <v>0</v>
      </c>
      <c r="BG401" s="174">
        <f>IF(N401="zákl. přenesená",J401,0)</f>
        <v>0</v>
      </c>
      <c r="BH401" s="174">
        <f>IF(N401="sníž. přenesená",J401,0)</f>
        <v>0</v>
      </c>
      <c r="BI401" s="174">
        <f>IF(N401="nulová",J401,0)</f>
        <v>0</v>
      </c>
      <c r="BJ401" s="38" t="s">
        <v>8</v>
      </c>
      <c r="BK401" s="174">
        <f>ROUND(I401*H401,0)</f>
        <v>0</v>
      </c>
      <c r="BL401" s="38" t="s">
        <v>92</v>
      </c>
      <c r="BM401" s="173" t="s">
        <v>612</v>
      </c>
    </row>
    <row r="402" spans="2:65" s="176" customFormat="1">
      <c r="B402" s="175"/>
      <c r="D402" s="177" t="s">
        <v>254</v>
      </c>
      <c r="E402" s="178" t="s">
        <v>1</v>
      </c>
      <c r="F402" s="179" t="s">
        <v>613</v>
      </c>
      <c r="H402" s="180">
        <v>158.42400000000001</v>
      </c>
      <c r="I402" s="23"/>
      <c r="L402" s="175"/>
      <c r="M402" s="181"/>
      <c r="T402" s="182"/>
      <c r="AT402" s="178" t="s">
        <v>254</v>
      </c>
      <c r="AU402" s="178" t="s">
        <v>86</v>
      </c>
      <c r="AV402" s="176" t="s">
        <v>86</v>
      </c>
      <c r="AW402" s="176" t="s">
        <v>33</v>
      </c>
      <c r="AX402" s="176" t="s">
        <v>8</v>
      </c>
      <c r="AY402" s="178" t="s">
        <v>245</v>
      </c>
    </row>
    <row r="403" spans="2:65" s="51" customFormat="1" ht="24.2" customHeight="1">
      <c r="B403" s="50"/>
      <c r="C403" s="190" t="s">
        <v>614</v>
      </c>
      <c r="D403" s="190" t="s">
        <v>376</v>
      </c>
      <c r="E403" s="191" t="s">
        <v>615</v>
      </c>
      <c r="F403" s="192" t="s">
        <v>616</v>
      </c>
      <c r="G403" s="193" t="s">
        <v>566</v>
      </c>
      <c r="H403" s="194">
        <v>119.711</v>
      </c>
      <c r="I403" s="25"/>
      <c r="J403" s="195">
        <f>ROUND(I403*H403,0)</f>
        <v>0</v>
      </c>
      <c r="K403" s="192" t="s">
        <v>252</v>
      </c>
      <c r="L403" s="196"/>
      <c r="M403" s="197" t="s">
        <v>1</v>
      </c>
      <c r="N403" s="198" t="s">
        <v>42</v>
      </c>
      <c r="P403" s="171">
        <f>O403*H403</f>
        <v>0</v>
      </c>
      <c r="Q403" s="171">
        <v>2.9999999999999997E-4</v>
      </c>
      <c r="R403" s="171">
        <f>Q403*H403</f>
        <v>3.5913299999999995E-2</v>
      </c>
      <c r="S403" s="171">
        <v>0</v>
      </c>
      <c r="T403" s="172">
        <f>S403*H403</f>
        <v>0</v>
      </c>
      <c r="AR403" s="173" t="s">
        <v>309</v>
      </c>
      <c r="AT403" s="173" t="s">
        <v>376</v>
      </c>
      <c r="AU403" s="173" t="s">
        <v>86</v>
      </c>
      <c r="AY403" s="38" t="s">
        <v>245</v>
      </c>
      <c r="BE403" s="174">
        <f>IF(N403="základní",J403,0)</f>
        <v>0</v>
      </c>
      <c r="BF403" s="174">
        <f>IF(N403="snížená",J403,0)</f>
        <v>0</v>
      </c>
      <c r="BG403" s="174">
        <f>IF(N403="zákl. přenesená",J403,0)</f>
        <v>0</v>
      </c>
      <c r="BH403" s="174">
        <f>IF(N403="sníž. přenesená",J403,0)</f>
        <v>0</v>
      </c>
      <c r="BI403" s="174">
        <f>IF(N403="nulová",J403,0)</f>
        <v>0</v>
      </c>
      <c r="BJ403" s="38" t="s">
        <v>8</v>
      </c>
      <c r="BK403" s="174">
        <f>ROUND(I403*H403,0)</f>
        <v>0</v>
      </c>
      <c r="BL403" s="38" t="s">
        <v>92</v>
      </c>
      <c r="BM403" s="173" t="s">
        <v>617</v>
      </c>
    </row>
    <row r="404" spans="2:65" s="176" customFormat="1">
      <c r="B404" s="175"/>
      <c r="D404" s="177" t="s">
        <v>254</v>
      </c>
      <c r="E404" s="178" t="s">
        <v>1</v>
      </c>
      <c r="F404" s="179" t="s">
        <v>618</v>
      </c>
      <c r="H404" s="180">
        <v>119.711</v>
      </c>
      <c r="I404" s="23"/>
      <c r="L404" s="175"/>
      <c r="M404" s="181"/>
      <c r="T404" s="182"/>
      <c r="AT404" s="178" t="s">
        <v>254</v>
      </c>
      <c r="AU404" s="178" t="s">
        <v>86</v>
      </c>
      <c r="AV404" s="176" t="s">
        <v>86</v>
      </c>
      <c r="AW404" s="176" t="s">
        <v>33</v>
      </c>
      <c r="AX404" s="176" t="s">
        <v>8</v>
      </c>
      <c r="AY404" s="178" t="s">
        <v>245</v>
      </c>
    </row>
    <row r="405" spans="2:65" s="51" customFormat="1" ht="24.2" customHeight="1">
      <c r="B405" s="50"/>
      <c r="C405" s="190" t="s">
        <v>619</v>
      </c>
      <c r="D405" s="190" t="s">
        <v>376</v>
      </c>
      <c r="E405" s="191" t="s">
        <v>620</v>
      </c>
      <c r="F405" s="192" t="s">
        <v>621</v>
      </c>
      <c r="G405" s="193" t="s">
        <v>566</v>
      </c>
      <c r="H405" s="194">
        <v>32.634</v>
      </c>
      <c r="I405" s="25"/>
      <c r="J405" s="195">
        <f>ROUND(I405*H405,0)</f>
        <v>0</v>
      </c>
      <c r="K405" s="192" t="s">
        <v>252</v>
      </c>
      <c r="L405" s="196"/>
      <c r="M405" s="197" t="s">
        <v>1</v>
      </c>
      <c r="N405" s="198" t="s">
        <v>42</v>
      </c>
      <c r="P405" s="171">
        <f>O405*H405</f>
        <v>0</v>
      </c>
      <c r="Q405" s="171">
        <v>2.0000000000000001E-4</v>
      </c>
      <c r="R405" s="171">
        <f>Q405*H405</f>
        <v>6.5268000000000001E-3</v>
      </c>
      <c r="S405" s="171">
        <v>0</v>
      </c>
      <c r="T405" s="172">
        <f>S405*H405</f>
        <v>0</v>
      </c>
      <c r="AR405" s="173" t="s">
        <v>309</v>
      </c>
      <c r="AT405" s="173" t="s">
        <v>376</v>
      </c>
      <c r="AU405" s="173" t="s">
        <v>86</v>
      </c>
      <c r="AY405" s="38" t="s">
        <v>245</v>
      </c>
      <c r="BE405" s="174">
        <f>IF(N405="základní",J405,0)</f>
        <v>0</v>
      </c>
      <c r="BF405" s="174">
        <f>IF(N405="snížená",J405,0)</f>
        <v>0</v>
      </c>
      <c r="BG405" s="174">
        <f>IF(N405="zákl. přenesená",J405,0)</f>
        <v>0</v>
      </c>
      <c r="BH405" s="174">
        <f>IF(N405="sníž. přenesená",J405,0)</f>
        <v>0</v>
      </c>
      <c r="BI405" s="174">
        <f>IF(N405="nulová",J405,0)</f>
        <v>0</v>
      </c>
      <c r="BJ405" s="38" t="s">
        <v>8</v>
      </c>
      <c r="BK405" s="174">
        <f>ROUND(I405*H405,0)</f>
        <v>0</v>
      </c>
      <c r="BL405" s="38" t="s">
        <v>92</v>
      </c>
      <c r="BM405" s="173" t="s">
        <v>622</v>
      </c>
    </row>
    <row r="406" spans="2:65" s="176" customFormat="1">
      <c r="B406" s="175"/>
      <c r="D406" s="177" t="s">
        <v>254</v>
      </c>
      <c r="E406" s="178" t="s">
        <v>1</v>
      </c>
      <c r="F406" s="179" t="s">
        <v>623</v>
      </c>
      <c r="H406" s="180">
        <v>32.634</v>
      </c>
      <c r="I406" s="23"/>
      <c r="L406" s="175"/>
      <c r="M406" s="181"/>
      <c r="T406" s="182"/>
      <c r="AT406" s="178" t="s">
        <v>254</v>
      </c>
      <c r="AU406" s="178" t="s">
        <v>86</v>
      </c>
      <c r="AV406" s="176" t="s">
        <v>86</v>
      </c>
      <c r="AW406" s="176" t="s">
        <v>33</v>
      </c>
      <c r="AX406" s="176" t="s">
        <v>8</v>
      </c>
      <c r="AY406" s="178" t="s">
        <v>245</v>
      </c>
    </row>
    <row r="407" spans="2:65" s="51" customFormat="1" ht="24.2" customHeight="1">
      <c r="B407" s="50"/>
      <c r="C407" s="163" t="s">
        <v>624</v>
      </c>
      <c r="D407" s="163" t="s">
        <v>248</v>
      </c>
      <c r="E407" s="164" t="s">
        <v>625</v>
      </c>
      <c r="F407" s="165" t="s">
        <v>626</v>
      </c>
      <c r="G407" s="166" t="s">
        <v>251</v>
      </c>
      <c r="H407" s="167">
        <v>778.37</v>
      </c>
      <c r="I407" s="22"/>
      <c r="J407" s="168">
        <f>ROUND(I407*H407,0)</f>
        <v>0</v>
      </c>
      <c r="K407" s="165" t="s">
        <v>252</v>
      </c>
      <c r="L407" s="50"/>
      <c r="M407" s="169" t="s">
        <v>1</v>
      </c>
      <c r="N407" s="170" t="s">
        <v>42</v>
      </c>
      <c r="P407" s="171">
        <f>O407*H407</f>
        <v>0</v>
      </c>
      <c r="Q407" s="171">
        <v>1.146E-2</v>
      </c>
      <c r="R407" s="171">
        <f>Q407*H407</f>
        <v>8.9201201999999995</v>
      </c>
      <c r="S407" s="171">
        <v>0</v>
      </c>
      <c r="T407" s="172">
        <f>S407*H407</f>
        <v>0</v>
      </c>
      <c r="AR407" s="173" t="s">
        <v>92</v>
      </c>
      <c r="AT407" s="173" t="s">
        <v>248</v>
      </c>
      <c r="AU407" s="173" t="s">
        <v>86</v>
      </c>
      <c r="AY407" s="38" t="s">
        <v>245</v>
      </c>
      <c r="BE407" s="174">
        <f>IF(N407="základní",J407,0)</f>
        <v>0</v>
      </c>
      <c r="BF407" s="174">
        <f>IF(N407="snížená",J407,0)</f>
        <v>0</v>
      </c>
      <c r="BG407" s="174">
        <f>IF(N407="zákl. přenesená",J407,0)</f>
        <v>0</v>
      </c>
      <c r="BH407" s="174">
        <f>IF(N407="sníž. přenesená",J407,0)</f>
        <v>0</v>
      </c>
      <c r="BI407" s="174">
        <f>IF(N407="nulová",J407,0)</f>
        <v>0</v>
      </c>
      <c r="BJ407" s="38" t="s">
        <v>8</v>
      </c>
      <c r="BK407" s="174">
        <f>ROUND(I407*H407,0)</f>
        <v>0</v>
      </c>
      <c r="BL407" s="38" t="s">
        <v>92</v>
      </c>
      <c r="BM407" s="173" t="s">
        <v>627</v>
      </c>
    </row>
    <row r="408" spans="2:65" s="176" customFormat="1">
      <c r="B408" s="175"/>
      <c r="D408" s="177" t="s">
        <v>254</v>
      </c>
      <c r="E408" s="178" t="s">
        <v>1</v>
      </c>
      <c r="F408" s="179" t="s">
        <v>101</v>
      </c>
      <c r="H408" s="180">
        <v>778.37</v>
      </c>
      <c r="I408" s="23"/>
      <c r="L408" s="175"/>
      <c r="M408" s="181"/>
      <c r="T408" s="182"/>
      <c r="AT408" s="178" t="s">
        <v>254</v>
      </c>
      <c r="AU408" s="178" t="s">
        <v>86</v>
      </c>
      <c r="AV408" s="176" t="s">
        <v>86</v>
      </c>
      <c r="AW408" s="176" t="s">
        <v>33</v>
      </c>
      <c r="AX408" s="176" t="s">
        <v>8</v>
      </c>
      <c r="AY408" s="178" t="s">
        <v>245</v>
      </c>
    </row>
    <row r="409" spans="2:65" s="51" customFormat="1" ht="24.2" customHeight="1">
      <c r="B409" s="50"/>
      <c r="C409" s="163" t="s">
        <v>628</v>
      </c>
      <c r="D409" s="163" t="s">
        <v>248</v>
      </c>
      <c r="E409" s="164" t="s">
        <v>629</v>
      </c>
      <c r="F409" s="165" t="s">
        <v>630</v>
      </c>
      <c r="G409" s="166" t="s">
        <v>251</v>
      </c>
      <c r="H409" s="167">
        <v>61.728000000000002</v>
      </c>
      <c r="I409" s="22"/>
      <c r="J409" s="168">
        <f>ROUND(I409*H409,0)</f>
        <v>0</v>
      </c>
      <c r="K409" s="165" t="s">
        <v>252</v>
      </c>
      <c r="L409" s="50"/>
      <c r="M409" s="169" t="s">
        <v>1</v>
      </c>
      <c r="N409" s="170" t="s">
        <v>42</v>
      </c>
      <c r="P409" s="171">
        <f>O409*H409</f>
        <v>0</v>
      </c>
      <c r="Q409" s="171">
        <v>5.7000000000000002E-3</v>
      </c>
      <c r="R409" s="171">
        <f>Q409*H409</f>
        <v>0.35184960000000004</v>
      </c>
      <c r="S409" s="171">
        <v>0</v>
      </c>
      <c r="T409" s="172">
        <f>S409*H409</f>
        <v>0</v>
      </c>
      <c r="AR409" s="173" t="s">
        <v>92</v>
      </c>
      <c r="AT409" s="173" t="s">
        <v>248</v>
      </c>
      <c r="AU409" s="173" t="s">
        <v>86</v>
      </c>
      <c r="AY409" s="38" t="s">
        <v>245</v>
      </c>
      <c r="BE409" s="174">
        <f>IF(N409="základní",J409,0)</f>
        <v>0</v>
      </c>
      <c r="BF409" s="174">
        <f>IF(N409="snížená",J409,0)</f>
        <v>0</v>
      </c>
      <c r="BG409" s="174">
        <f>IF(N409="zákl. přenesená",J409,0)</f>
        <v>0</v>
      </c>
      <c r="BH409" s="174">
        <f>IF(N409="sníž. přenesená",J409,0)</f>
        <v>0</v>
      </c>
      <c r="BI409" s="174">
        <f>IF(N409="nulová",J409,0)</f>
        <v>0</v>
      </c>
      <c r="BJ409" s="38" t="s">
        <v>8</v>
      </c>
      <c r="BK409" s="174">
        <f>ROUND(I409*H409,0)</f>
        <v>0</v>
      </c>
      <c r="BL409" s="38" t="s">
        <v>92</v>
      </c>
      <c r="BM409" s="173" t="s">
        <v>631</v>
      </c>
    </row>
    <row r="410" spans="2:65" s="176" customFormat="1">
      <c r="B410" s="175"/>
      <c r="D410" s="177" t="s">
        <v>254</v>
      </c>
      <c r="E410" s="178" t="s">
        <v>1</v>
      </c>
      <c r="F410" s="179" t="s">
        <v>117</v>
      </c>
      <c r="H410" s="180">
        <v>61.728000000000002</v>
      </c>
      <c r="I410" s="23"/>
      <c r="L410" s="175"/>
      <c r="M410" s="181"/>
      <c r="T410" s="182"/>
      <c r="AT410" s="178" t="s">
        <v>254</v>
      </c>
      <c r="AU410" s="178" t="s">
        <v>86</v>
      </c>
      <c r="AV410" s="176" t="s">
        <v>86</v>
      </c>
      <c r="AW410" s="176" t="s">
        <v>33</v>
      </c>
      <c r="AX410" s="176" t="s">
        <v>8</v>
      </c>
      <c r="AY410" s="178" t="s">
        <v>245</v>
      </c>
    </row>
    <row r="411" spans="2:65" s="51" customFormat="1" ht="24.2" customHeight="1">
      <c r="B411" s="50"/>
      <c r="C411" s="163" t="s">
        <v>632</v>
      </c>
      <c r="D411" s="163" t="s">
        <v>248</v>
      </c>
      <c r="E411" s="164" t="s">
        <v>633</v>
      </c>
      <c r="F411" s="165" t="s">
        <v>634</v>
      </c>
      <c r="G411" s="166" t="s">
        <v>251</v>
      </c>
      <c r="H411" s="167">
        <v>547.92899999999997</v>
      </c>
      <c r="I411" s="22"/>
      <c r="J411" s="168">
        <f>ROUND(I411*H411,0)</f>
        <v>0</v>
      </c>
      <c r="K411" s="165" t="s">
        <v>252</v>
      </c>
      <c r="L411" s="50"/>
      <c r="M411" s="169" t="s">
        <v>1</v>
      </c>
      <c r="N411" s="170" t="s">
        <v>42</v>
      </c>
      <c r="P411" s="171">
        <f>O411*H411</f>
        <v>0</v>
      </c>
      <c r="Q411" s="171">
        <v>2.7000000000000001E-3</v>
      </c>
      <c r="R411" s="171">
        <f>Q411*H411</f>
        <v>1.4794083</v>
      </c>
      <c r="S411" s="171">
        <v>0</v>
      </c>
      <c r="T411" s="172">
        <f>S411*H411</f>
        <v>0</v>
      </c>
      <c r="AR411" s="173" t="s">
        <v>92</v>
      </c>
      <c r="AT411" s="173" t="s">
        <v>248</v>
      </c>
      <c r="AU411" s="173" t="s">
        <v>86</v>
      </c>
      <c r="AY411" s="38" t="s">
        <v>245</v>
      </c>
      <c r="BE411" s="174">
        <f>IF(N411="základní",J411,0)</f>
        <v>0</v>
      </c>
      <c r="BF411" s="174">
        <f>IF(N411="snížená",J411,0)</f>
        <v>0</v>
      </c>
      <c r="BG411" s="174">
        <f>IF(N411="zákl. přenesená",J411,0)</f>
        <v>0</v>
      </c>
      <c r="BH411" s="174">
        <f>IF(N411="sníž. přenesená",J411,0)</f>
        <v>0</v>
      </c>
      <c r="BI411" s="174">
        <f>IF(N411="nulová",J411,0)</f>
        <v>0</v>
      </c>
      <c r="BJ411" s="38" t="s">
        <v>8</v>
      </c>
      <c r="BK411" s="174">
        <f>ROUND(I411*H411,0)</f>
        <v>0</v>
      </c>
      <c r="BL411" s="38" t="s">
        <v>92</v>
      </c>
      <c r="BM411" s="173" t="s">
        <v>635</v>
      </c>
    </row>
    <row r="412" spans="2:65" s="176" customFormat="1">
      <c r="B412" s="175"/>
      <c r="D412" s="177" t="s">
        <v>254</v>
      </c>
      <c r="E412" s="178" t="s">
        <v>1</v>
      </c>
      <c r="F412" s="179" t="s">
        <v>121</v>
      </c>
      <c r="H412" s="180">
        <v>518.91099999999994</v>
      </c>
      <c r="I412" s="23"/>
      <c r="L412" s="175"/>
      <c r="M412" s="181"/>
      <c r="T412" s="182"/>
      <c r="AT412" s="178" t="s">
        <v>254</v>
      </c>
      <c r="AU412" s="178" t="s">
        <v>86</v>
      </c>
      <c r="AV412" s="176" t="s">
        <v>86</v>
      </c>
      <c r="AW412" s="176" t="s">
        <v>33</v>
      </c>
      <c r="AX412" s="176" t="s">
        <v>77</v>
      </c>
      <c r="AY412" s="178" t="s">
        <v>245</v>
      </c>
    </row>
    <row r="413" spans="2:65" s="176" customFormat="1">
      <c r="B413" s="175"/>
      <c r="D413" s="177" t="s">
        <v>254</v>
      </c>
      <c r="E413" s="178" t="s">
        <v>1</v>
      </c>
      <c r="F413" s="179" t="s">
        <v>510</v>
      </c>
      <c r="H413" s="180">
        <v>29.018000000000001</v>
      </c>
      <c r="I413" s="23"/>
      <c r="L413" s="175"/>
      <c r="M413" s="181"/>
      <c r="T413" s="182"/>
      <c r="AT413" s="178" t="s">
        <v>254</v>
      </c>
      <c r="AU413" s="178" t="s">
        <v>86</v>
      </c>
      <c r="AV413" s="176" t="s">
        <v>86</v>
      </c>
      <c r="AW413" s="176" t="s">
        <v>33</v>
      </c>
      <c r="AX413" s="176" t="s">
        <v>77</v>
      </c>
      <c r="AY413" s="178" t="s">
        <v>245</v>
      </c>
    </row>
    <row r="414" spans="2:65" s="184" customFormat="1">
      <c r="B414" s="183"/>
      <c r="D414" s="177" t="s">
        <v>254</v>
      </c>
      <c r="E414" s="185" t="s">
        <v>1</v>
      </c>
      <c r="F414" s="186" t="s">
        <v>265</v>
      </c>
      <c r="H414" s="187">
        <v>547.92899999999997</v>
      </c>
      <c r="I414" s="24"/>
      <c r="L414" s="183"/>
      <c r="M414" s="188"/>
      <c r="T414" s="189"/>
      <c r="AT414" s="185" t="s">
        <v>254</v>
      </c>
      <c r="AU414" s="185" t="s">
        <v>86</v>
      </c>
      <c r="AV414" s="184" t="s">
        <v>258</v>
      </c>
      <c r="AW414" s="184" t="s">
        <v>33</v>
      </c>
      <c r="AX414" s="184" t="s">
        <v>8</v>
      </c>
      <c r="AY414" s="185" t="s">
        <v>245</v>
      </c>
    </row>
    <row r="415" spans="2:65" s="51" customFormat="1" ht="16.5" customHeight="1">
      <c r="B415" s="50"/>
      <c r="C415" s="163" t="s">
        <v>636</v>
      </c>
      <c r="D415" s="163" t="s">
        <v>248</v>
      </c>
      <c r="E415" s="164" t="s">
        <v>637</v>
      </c>
      <c r="F415" s="165" t="s">
        <v>638</v>
      </c>
      <c r="G415" s="166" t="s">
        <v>251</v>
      </c>
      <c r="H415" s="167">
        <v>778.37</v>
      </c>
      <c r="I415" s="22"/>
      <c r="J415" s="168">
        <f>ROUND(I415*H415,0)</f>
        <v>0</v>
      </c>
      <c r="K415" s="165" t="s">
        <v>252</v>
      </c>
      <c r="L415" s="50"/>
      <c r="M415" s="169" t="s">
        <v>1</v>
      </c>
      <c r="N415" s="170" t="s">
        <v>42</v>
      </c>
      <c r="P415" s="171">
        <f>O415*H415</f>
        <v>0</v>
      </c>
      <c r="Q415" s="171">
        <v>0</v>
      </c>
      <c r="R415" s="171">
        <f>Q415*H415</f>
        <v>0</v>
      </c>
      <c r="S415" s="171">
        <v>0</v>
      </c>
      <c r="T415" s="172">
        <f>S415*H415</f>
        <v>0</v>
      </c>
      <c r="AR415" s="173" t="s">
        <v>92</v>
      </c>
      <c r="AT415" s="173" t="s">
        <v>248</v>
      </c>
      <c r="AU415" s="173" t="s">
        <v>86</v>
      </c>
      <c r="AY415" s="38" t="s">
        <v>245</v>
      </c>
      <c r="BE415" s="174">
        <f>IF(N415="základní",J415,0)</f>
        <v>0</v>
      </c>
      <c r="BF415" s="174">
        <f>IF(N415="snížená",J415,0)</f>
        <v>0</v>
      </c>
      <c r="BG415" s="174">
        <f>IF(N415="zákl. přenesená",J415,0)</f>
        <v>0</v>
      </c>
      <c r="BH415" s="174">
        <f>IF(N415="sníž. přenesená",J415,0)</f>
        <v>0</v>
      </c>
      <c r="BI415" s="174">
        <f>IF(N415="nulová",J415,0)</f>
        <v>0</v>
      </c>
      <c r="BJ415" s="38" t="s">
        <v>8</v>
      </c>
      <c r="BK415" s="174">
        <f>ROUND(I415*H415,0)</f>
        <v>0</v>
      </c>
      <c r="BL415" s="38" t="s">
        <v>92</v>
      </c>
      <c r="BM415" s="173" t="s">
        <v>639</v>
      </c>
    </row>
    <row r="416" spans="2:65" s="176" customFormat="1">
      <c r="B416" s="175"/>
      <c r="D416" s="177" t="s">
        <v>254</v>
      </c>
      <c r="E416" s="178" t="s">
        <v>1</v>
      </c>
      <c r="F416" s="179" t="s">
        <v>640</v>
      </c>
      <c r="H416" s="180">
        <v>29.617999999999999</v>
      </c>
      <c r="I416" s="23"/>
      <c r="L416" s="175"/>
      <c r="M416" s="181"/>
      <c r="T416" s="182"/>
      <c r="AT416" s="178" t="s">
        <v>254</v>
      </c>
      <c r="AU416" s="178" t="s">
        <v>86</v>
      </c>
      <c r="AV416" s="176" t="s">
        <v>86</v>
      </c>
      <c r="AW416" s="176" t="s">
        <v>33</v>
      </c>
      <c r="AX416" s="176" t="s">
        <v>77</v>
      </c>
      <c r="AY416" s="178" t="s">
        <v>245</v>
      </c>
    </row>
    <row r="417" spans="2:51" s="176" customFormat="1">
      <c r="B417" s="175"/>
      <c r="D417" s="177" t="s">
        <v>254</v>
      </c>
      <c r="E417" s="178" t="s">
        <v>1</v>
      </c>
      <c r="F417" s="179" t="s">
        <v>641</v>
      </c>
      <c r="H417" s="180">
        <v>27.544</v>
      </c>
      <c r="I417" s="23"/>
      <c r="L417" s="175"/>
      <c r="M417" s="181"/>
      <c r="T417" s="182"/>
      <c r="AT417" s="178" t="s">
        <v>254</v>
      </c>
      <c r="AU417" s="178" t="s">
        <v>86</v>
      </c>
      <c r="AV417" s="176" t="s">
        <v>86</v>
      </c>
      <c r="AW417" s="176" t="s">
        <v>33</v>
      </c>
      <c r="AX417" s="176" t="s">
        <v>77</v>
      </c>
      <c r="AY417" s="178" t="s">
        <v>245</v>
      </c>
    </row>
    <row r="418" spans="2:51" s="176" customFormat="1">
      <c r="B418" s="175"/>
      <c r="D418" s="177" t="s">
        <v>254</v>
      </c>
      <c r="E418" s="178" t="s">
        <v>1</v>
      </c>
      <c r="F418" s="179" t="s">
        <v>642</v>
      </c>
      <c r="H418" s="180">
        <v>179.196</v>
      </c>
      <c r="I418" s="23"/>
      <c r="L418" s="175"/>
      <c r="M418" s="181"/>
      <c r="T418" s="182"/>
      <c r="AT418" s="178" t="s">
        <v>254</v>
      </c>
      <c r="AU418" s="178" t="s">
        <v>86</v>
      </c>
      <c r="AV418" s="176" t="s">
        <v>86</v>
      </c>
      <c r="AW418" s="176" t="s">
        <v>33</v>
      </c>
      <c r="AX418" s="176" t="s">
        <v>77</v>
      </c>
      <c r="AY418" s="178" t="s">
        <v>245</v>
      </c>
    </row>
    <row r="419" spans="2:51" s="176" customFormat="1">
      <c r="B419" s="175"/>
      <c r="D419" s="177" t="s">
        <v>254</v>
      </c>
      <c r="E419" s="178" t="s">
        <v>1</v>
      </c>
      <c r="F419" s="179" t="s">
        <v>643</v>
      </c>
      <c r="H419" s="180">
        <v>50.079000000000001</v>
      </c>
      <c r="I419" s="23"/>
      <c r="L419" s="175"/>
      <c r="M419" s="181"/>
      <c r="T419" s="182"/>
      <c r="AT419" s="178" t="s">
        <v>254</v>
      </c>
      <c r="AU419" s="178" t="s">
        <v>86</v>
      </c>
      <c r="AV419" s="176" t="s">
        <v>86</v>
      </c>
      <c r="AW419" s="176" t="s">
        <v>33</v>
      </c>
      <c r="AX419" s="176" t="s">
        <v>77</v>
      </c>
      <c r="AY419" s="178" t="s">
        <v>245</v>
      </c>
    </row>
    <row r="420" spans="2:51" s="176" customFormat="1">
      <c r="B420" s="175"/>
      <c r="D420" s="177" t="s">
        <v>254</v>
      </c>
      <c r="E420" s="178" t="s">
        <v>1</v>
      </c>
      <c r="F420" s="179" t="s">
        <v>481</v>
      </c>
      <c r="H420" s="180">
        <v>7.02</v>
      </c>
      <c r="I420" s="23"/>
      <c r="L420" s="175"/>
      <c r="M420" s="181"/>
      <c r="T420" s="182"/>
      <c r="AT420" s="178" t="s">
        <v>254</v>
      </c>
      <c r="AU420" s="178" t="s">
        <v>86</v>
      </c>
      <c r="AV420" s="176" t="s">
        <v>86</v>
      </c>
      <c r="AW420" s="176" t="s">
        <v>33</v>
      </c>
      <c r="AX420" s="176" t="s">
        <v>77</v>
      </c>
      <c r="AY420" s="178" t="s">
        <v>245</v>
      </c>
    </row>
    <row r="421" spans="2:51" s="176" customFormat="1">
      <c r="B421" s="175"/>
      <c r="D421" s="177" t="s">
        <v>254</v>
      </c>
      <c r="E421" s="178" t="s">
        <v>1</v>
      </c>
      <c r="F421" s="179" t="s">
        <v>644</v>
      </c>
      <c r="H421" s="180">
        <v>55.357999999999997</v>
      </c>
      <c r="I421" s="23"/>
      <c r="L421" s="175"/>
      <c r="M421" s="181"/>
      <c r="T421" s="182"/>
      <c r="AT421" s="178" t="s">
        <v>254</v>
      </c>
      <c r="AU421" s="178" t="s">
        <v>86</v>
      </c>
      <c r="AV421" s="176" t="s">
        <v>86</v>
      </c>
      <c r="AW421" s="176" t="s">
        <v>33</v>
      </c>
      <c r="AX421" s="176" t="s">
        <v>77</v>
      </c>
      <c r="AY421" s="178" t="s">
        <v>245</v>
      </c>
    </row>
    <row r="422" spans="2:51" s="176" customFormat="1">
      <c r="B422" s="175"/>
      <c r="D422" s="177" t="s">
        <v>254</v>
      </c>
      <c r="E422" s="178" t="s">
        <v>1</v>
      </c>
      <c r="F422" s="179" t="s">
        <v>534</v>
      </c>
      <c r="H422" s="180">
        <v>-3.927</v>
      </c>
      <c r="I422" s="23"/>
      <c r="L422" s="175"/>
      <c r="M422" s="181"/>
      <c r="T422" s="182"/>
      <c r="AT422" s="178" t="s">
        <v>254</v>
      </c>
      <c r="AU422" s="178" t="s">
        <v>86</v>
      </c>
      <c r="AV422" s="176" t="s">
        <v>86</v>
      </c>
      <c r="AW422" s="176" t="s">
        <v>33</v>
      </c>
      <c r="AX422" s="176" t="s">
        <v>77</v>
      </c>
      <c r="AY422" s="178" t="s">
        <v>245</v>
      </c>
    </row>
    <row r="423" spans="2:51" s="176" customFormat="1">
      <c r="B423" s="175"/>
      <c r="D423" s="177" t="s">
        <v>254</v>
      </c>
      <c r="E423" s="178" t="s">
        <v>1</v>
      </c>
      <c r="F423" s="179" t="s">
        <v>535</v>
      </c>
      <c r="H423" s="180">
        <v>-4.4720000000000004</v>
      </c>
      <c r="I423" s="23"/>
      <c r="L423" s="175"/>
      <c r="M423" s="181"/>
      <c r="T423" s="182"/>
      <c r="AT423" s="178" t="s">
        <v>254</v>
      </c>
      <c r="AU423" s="178" t="s">
        <v>86</v>
      </c>
      <c r="AV423" s="176" t="s">
        <v>86</v>
      </c>
      <c r="AW423" s="176" t="s">
        <v>33</v>
      </c>
      <c r="AX423" s="176" t="s">
        <v>77</v>
      </c>
      <c r="AY423" s="178" t="s">
        <v>245</v>
      </c>
    </row>
    <row r="424" spans="2:51" s="176" customFormat="1">
      <c r="B424" s="175"/>
      <c r="D424" s="177" t="s">
        <v>254</v>
      </c>
      <c r="E424" s="178" t="s">
        <v>1</v>
      </c>
      <c r="F424" s="179" t="s">
        <v>536</v>
      </c>
      <c r="H424" s="180">
        <v>-2.31</v>
      </c>
      <c r="I424" s="23"/>
      <c r="L424" s="175"/>
      <c r="M424" s="181"/>
      <c r="T424" s="182"/>
      <c r="AT424" s="178" t="s">
        <v>254</v>
      </c>
      <c r="AU424" s="178" t="s">
        <v>86</v>
      </c>
      <c r="AV424" s="176" t="s">
        <v>86</v>
      </c>
      <c r="AW424" s="176" t="s">
        <v>33</v>
      </c>
      <c r="AX424" s="176" t="s">
        <v>77</v>
      </c>
      <c r="AY424" s="178" t="s">
        <v>245</v>
      </c>
    </row>
    <row r="425" spans="2:51" s="184" customFormat="1">
      <c r="B425" s="183"/>
      <c r="D425" s="177" t="s">
        <v>254</v>
      </c>
      <c r="E425" s="185" t="s">
        <v>1</v>
      </c>
      <c r="F425" s="186" t="s">
        <v>482</v>
      </c>
      <c r="H425" s="187">
        <v>338.10599999999999</v>
      </c>
      <c r="I425" s="24"/>
      <c r="L425" s="183"/>
      <c r="M425" s="188"/>
      <c r="T425" s="189"/>
      <c r="AT425" s="185" t="s">
        <v>254</v>
      </c>
      <c r="AU425" s="185" t="s">
        <v>86</v>
      </c>
      <c r="AV425" s="184" t="s">
        <v>258</v>
      </c>
      <c r="AW425" s="184" t="s">
        <v>33</v>
      </c>
      <c r="AX425" s="184" t="s">
        <v>77</v>
      </c>
      <c r="AY425" s="185" t="s">
        <v>245</v>
      </c>
    </row>
    <row r="426" spans="2:51" s="176" customFormat="1">
      <c r="B426" s="175"/>
      <c r="D426" s="177" t="s">
        <v>254</v>
      </c>
      <c r="E426" s="178" t="s">
        <v>1</v>
      </c>
      <c r="F426" s="179" t="s">
        <v>520</v>
      </c>
      <c r="H426" s="180">
        <v>7.7329999999999997</v>
      </c>
      <c r="I426" s="23"/>
      <c r="L426" s="175"/>
      <c r="M426" s="181"/>
      <c r="T426" s="182"/>
      <c r="AT426" s="178" t="s">
        <v>254</v>
      </c>
      <c r="AU426" s="178" t="s">
        <v>86</v>
      </c>
      <c r="AV426" s="176" t="s">
        <v>86</v>
      </c>
      <c r="AW426" s="176" t="s">
        <v>33</v>
      </c>
      <c r="AX426" s="176" t="s">
        <v>77</v>
      </c>
      <c r="AY426" s="178" t="s">
        <v>245</v>
      </c>
    </row>
    <row r="427" spans="2:51" s="176" customFormat="1">
      <c r="B427" s="175"/>
      <c r="D427" s="177" t="s">
        <v>254</v>
      </c>
      <c r="E427" s="178" t="s">
        <v>1</v>
      </c>
      <c r="F427" s="179" t="s">
        <v>528</v>
      </c>
      <c r="H427" s="180">
        <v>6.4950000000000001</v>
      </c>
      <c r="I427" s="23"/>
      <c r="L427" s="175"/>
      <c r="M427" s="181"/>
      <c r="T427" s="182"/>
      <c r="AT427" s="178" t="s">
        <v>254</v>
      </c>
      <c r="AU427" s="178" t="s">
        <v>86</v>
      </c>
      <c r="AV427" s="176" t="s">
        <v>86</v>
      </c>
      <c r="AW427" s="176" t="s">
        <v>33</v>
      </c>
      <c r="AX427" s="176" t="s">
        <v>77</v>
      </c>
      <c r="AY427" s="178" t="s">
        <v>245</v>
      </c>
    </row>
    <row r="428" spans="2:51" s="176" customFormat="1">
      <c r="B428" s="175"/>
      <c r="D428" s="177" t="s">
        <v>254</v>
      </c>
      <c r="E428" s="178" t="s">
        <v>1</v>
      </c>
      <c r="F428" s="179" t="s">
        <v>537</v>
      </c>
      <c r="H428" s="180">
        <v>74.540999999999997</v>
      </c>
      <c r="I428" s="23"/>
      <c r="L428" s="175"/>
      <c r="M428" s="181"/>
      <c r="T428" s="182"/>
      <c r="AT428" s="178" t="s">
        <v>254</v>
      </c>
      <c r="AU428" s="178" t="s">
        <v>86</v>
      </c>
      <c r="AV428" s="176" t="s">
        <v>86</v>
      </c>
      <c r="AW428" s="176" t="s">
        <v>33</v>
      </c>
      <c r="AX428" s="176" t="s">
        <v>77</v>
      </c>
      <c r="AY428" s="178" t="s">
        <v>245</v>
      </c>
    </row>
    <row r="429" spans="2:51" s="184" customFormat="1">
      <c r="B429" s="183"/>
      <c r="D429" s="177" t="s">
        <v>254</v>
      </c>
      <c r="E429" s="185" t="s">
        <v>1</v>
      </c>
      <c r="F429" s="186" t="s">
        <v>521</v>
      </c>
      <c r="H429" s="187">
        <v>88.769000000000005</v>
      </c>
      <c r="I429" s="24"/>
      <c r="L429" s="183"/>
      <c r="M429" s="188"/>
      <c r="T429" s="189"/>
      <c r="AT429" s="185" t="s">
        <v>254</v>
      </c>
      <c r="AU429" s="185" t="s">
        <v>86</v>
      </c>
      <c r="AV429" s="184" t="s">
        <v>258</v>
      </c>
      <c r="AW429" s="184" t="s">
        <v>33</v>
      </c>
      <c r="AX429" s="184" t="s">
        <v>77</v>
      </c>
      <c r="AY429" s="185" t="s">
        <v>245</v>
      </c>
    </row>
    <row r="430" spans="2:51" s="176" customFormat="1">
      <c r="B430" s="175"/>
      <c r="D430" s="177" t="s">
        <v>254</v>
      </c>
      <c r="E430" s="178" t="s">
        <v>1</v>
      </c>
      <c r="F430" s="179" t="s">
        <v>522</v>
      </c>
      <c r="H430" s="180">
        <v>4.03</v>
      </c>
      <c r="I430" s="23"/>
      <c r="L430" s="175"/>
      <c r="M430" s="181"/>
      <c r="T430" s="182"/>
      <c r="AT430" s="178" t="s">
        <v>254</v>
      </c>
      <c r="AU430" s="178" t="s">
        <v>86</v>
      </c>
      <c r="AV430" s="176" t="s">
        <v>86</v>
      </c>
      <c r="AW430" s="176" t="s">
        <v>33</v>
      </c>
      <c r="AX430" s="176" t="s">
        <v>77</v>
      </c>
      <c r="AY430" s="178" t="s">
        <v>245</v>
      </c>
    </row>
    <row r="431" spans="2:51" s="176" customFormat="1">
      <c r="B431" s="175"/>
      <c r="D431" s="177" t="s">
        <v>254</v>
      </c>
      <c r="E431" s="178" t="s">
        <v>1</v>
      </c>
      <c r="F431" s="179" t="s">
        <v>529</v>
      </c>
      <c r="H431" s="180">
        <v>3.0630000000000002</v>
      </c>
      <c r="I431" s="23"/>
      <c r="L431" s="175"/>
      <c r="M431" s="181"/>
      <c r="T431" s="182"/>
      <c r="AT431" s="178" t="s">
        <v>254</v>
      </c>
      <c r="AU431" s="178" t="s">
        <v>86</v>
      </c>
      <c r="AV431" s="176" t="s">
        <v>86</v>
      </c>
      <c r="AW431" s="176" t="s">
        <v>33</v>
      </c>
      <c r="AX431" s="176" t="s">
        <v>77</v>
      </c>
      <c r="AY431" s="178" t="s">
        <v>245</v>
      </c>
    </row>
    <row r="432" spans="2:51" s="176" customFormat="1">
      <c r="B432" s="175"/>
      <c r="D432" s="177" t="s">
        <v>254</v>
      </c>
      <c r="E432" s="178" t="s">
        <v>1</v>
      </c>
      <c r="F432" s="179" t="s">
        <v>538</v>
      </c>
      <c r="H432" s="180">
        <v>42.713999999999999</v>
      </c>
      <c r="I432" s="23"/>
      <c r="L432" s="175"/>
      <c r="M432" s="181"/>
      <c r="T432" s="182"/>
      <c r="AT432" s="178" t="s">
        <v>254</v>
      </c>
      <c r="AU432" s="178" t="s">
        <v>86</v>
      </c>
      <c r="AV432" s="176" t="s">
        <v>86</v>
      </c>
      <c r="AW432" s="176" t="s">
        <v>33</v>
      </c>
      <c r="AX432" s="176" t="s">
        <v>77</v>
      </c>
      <c r="AY432" s="178" t="s">
        <v>245</v>
      </c>
    </row>
    <row r="433" spans="2:65" s="176" customFormat="1">
      <c r="B433" s="175"/>
      <c r="D433" s="177" t="s">
        <v>254</v>
      </c>
      <c r="E433" s="178" t="s">
        <v>1</v>
      </c>
      <c r="F433" s="179" t="s">
        <v>539</v>
      </c>
      <c r="H433" s="180">
        <v>-2.6</v>
      </c>
      <c r="I433" s="23"/>
      <c r="L433" s="175"/>
      <c r="M433" s="181"/>
      <c r="T433" s="182"/>
      <c r="AT433" s="178" t="s">
        <v>254</v>
      </c>
      <c r="AU433" s="178" t="s">
        <v>86</v>
      </c>
      <c r="AV433" s="176" t="s">
        <v>86</v>
      </c>
      <c r="AW433" s="176" t="s">
        <v>33</v>
      </c>
      <c r="AX433" s="176" t="s">
        <v>77</v>
      </c>
      <c r="AY433" s="178" t="s">
        <v>245</v>
      </c>
    </row>
    <row r="434" spans="2:65" s="176" customFormat="1">
      <c r="B434" s="175"/>
      <c r="D434" s="177" t="s">
        <v>254</v>
      </c>
      <c r="E434" s="178" t="s">
        <v>1</v>
      </c>
      <c r="F434" s="179" t="s">
        <v>540</v>
      </c>
      <c r="H434" s="180">
        <v>-3.19</v>
      </c>
      <c r="I434" s="23"/>
      <c r="L434" s="175"/>
      <c r="M434" s="181"/>
      <c r="T434" s="182"/>
      <c r="AT434" s="178" t="s">
        <v>254</v>
      </c>
      <c r="AU434" s="178" t="s">
        <v>86</v>
      </c>
      <c r="AV434" s="176" t="s">
        <v>86</v>
      </c>
      <c r="AW434" s="176" t="s">
        <v>33</v>
      </c>
      <c r="AX434" s="176" t="s">
        <v>77</v>
      </c>
      <c r="AY434" s="178" t="s">
        <v>245</v>
      </c>
    </row>
    <row r="435" spans="2:65" s="184" customFormat="1">
      <c r="B435" s="183"/>
      <c r="D435" s="177" t="s">
        <v>254</v>
      </c>
      <c r="E435" s="185" t="s">
        <v>1</v>
      </c>
      <c r="F435" s="186" t="s">
        <v>523</v>
      </c>
      <c r="H435" s="187">
        <v>44.017000000000003</v>
      </c>
      <c r="I435" s="24"/>
      <c r="L435" s="183"/>
      <c r="M435" s="188"/>
      <c r="T435" s="189"/>
      <c r="AT435" s="185" t="s">
        <v>254</v>
      </c>
      <c r="AU435" s="185" t="s">
        <v>86</v>
      </c>
      <c r="AV435" s="184" t="s">
        <v>258</v>
      </c>
      <c r="AW435" s="184" t="s">
        <v>33</v>
      </c>
      <c r="AX435" s="184" t="s">
        <v>77</v>
      </c>
      <c r="AY435" s="185" t="s">
        <v>245</v>
      </c>
    </row>
    <row r="436" spans="2:65" s="176" customFormat="1">
      <c r="B436" s="175"/>
      <c r="D436" s="177" t="s">
        <v>254</v>
      </c>
      <c r="E436" s="178" t="s">
        <v>1</v>
      </c>
      <c r="F436" s="179" t="s">
        <v>645</v>
      </c>
      <c r="H436" s="180">
        <v>30.523</v>
      </c>
      <c r="I436" s="23"/>
      <c r="L436" s="175"/>
      <c r="M436" s="181"/>
      <c r="T436" s="182"/>
      <c r="AT436" s="178" t="s">
        <v>254</v>
      </c>
      <c r="AU436" s="178" t="s">
        <v>86</v>
      </c>
      <c r="AV436" s="176" t="s">
        <v>86</v>
      </c>
      <c r="AW436" s="176" t="s">
        <v>33</v>
      </c>
      <c r="AX436" s="176" t="s">
        <v>77</v>
      </c>
      <c r="AY436" s="178" t="s">
        <v>245</v>
      </c>
    </row>
    <row r="437" spans="2:65" s="176" customFormat="1">
      <c r="B437" s="175"/>
      <c r="D437" s="177" t="s">
        <v>254</v>
      </c>
      <c r="E437" s="178" t="s">
        <v>1</v>
      </c>
      <c r="F437" s="179" t="s">
        <v>646</v>
      </c>
      <c r="H437" s="180">
        <v>24.417999999999999</v>
      </c>
      <c r="I437" s="23"/>
      <c r="L437" s="175"/>
      <c r="M437" s="181"/>
      <c r="T437" s="182"/>
      <c r="AT437" s="178" t="s">
        <v>254</v>
      </c>
      <c r="AU437" s="178" t="s">
        <v>86</v>
      </c>
      <c r="AV437" s="176" t="s">
        <v>86</v>
      </c>
      <c r="AW437" s="176" t="s">
        <v>33</v>
      </c>
      <c r="AX437" s="176" t="s">
        <v>77</v>
      </c>
      <c r="AY437" s="178" t="s">
        <v>245</v>
      </c>
    </row>
    <row r="438" spans="2:65" s="176" customFormat="1">
      <c r="B438" s="175"/>
      <c r="D438" s="177" t="s">
        <v>254</v>
      </c>
      <c r="E438" s="178" t="s">
        <v>1</v>
      </c>
      <c r="F438" s="179" t="s">
        <v>647</v>
      </c>
      <c r="H438" s="180">
        <v>226.23699999999999</v>
      </c>
      <c r="I438" s="23"/>
      <c r="L438" s="175"/>
      <c r="M438" s="181"/>
      <c r="T438" s="182"/>
      <c r="AT438" s="178" t="s">
        <v>254</v>
      </c>
      <c r="AU438" s="178" t="s">
        <v>86</v>
      </c>
      <c r="AV438" s="176" t="s">
        <v>86</v>
      </c>
      <c r="AW438" s="176" t="s">
        <v>33</v>
      </c>
      <c r="AX438" s="176" t="s">
        <v>77</v>
      </c>
      <c r="AY438" s="178" t="s">
        <v>245</v>
      </c>
    </row>
    <row r="439" spans="2:65" s="176" customFormat="1">
      <c r="B439" s="175"/>
      <c r="D439" s="177" t="s">
        <v>254</v>
      </c>
      <c r="E439" s="178" t="s">
        <v>1</v>
      </c>
      <c r="F439" s="179" t="s">
        <v>542</v>
      </c>
      <c r="H439" s="180">
        <v>-19.14</v>
      </c>
      <c r="I439" s="23"/>
      <c r="L439" s="175"/>
      <c r="M439" s="181"/>
      <c r="T439" s="182"/>
      <c r="AT439" s="178" t="s">
        <v>254</v>
      </c>
      <c r="AU439" s="178" t="s">
        <v>86</v>
      </c>
      <c r="AV439" s="176" t="s">
        <v>86</v>
      </c>
      <c r="AW439" s="176" t="s">
        <v>33</v>
      </c>
      <c r="AX439" s="176" t="s">
        <v>77</v>
      </c>
      <c r="AY439" s="178" t="s">
        <v>245</v>
      </c>
    </row>
    <row r="440" spans="2:65" s="176" customFormat="1">
      <c r="B440" s="175"/>
      <c r="D440" s="177" t="s">
        <v>254</v>
      </c>
      <c r="E440" s="178" t="s">
        <v>1</v>
      </c>
      <c r="F440" s="179" t="s">
        <v>543</v>
      </c>
      <c r="H440" s="180">
        <v>-2.1</v>
      </c>
      <c r="I440" s="23"/>
      <c r="L440" s="175"/>
      <c r="M440" s="181"/>
      <c r="T440" s="182"/>
      <c r="AT440" s="178" t="s">
        <v>254</v>
      </c>
      <c r="AU440" s="178" t="s">
        <v>86</v>
      </c>
      <c r="AV440" s="176" t="s">
        <v>86</v>
      </c>
      <c r="AW440" s="176" t="s">
        <v>33</v>
      </c>
      <c r="AX440" s="176" t="s">
        <v>77</v>
      </c>
      <c r="AY440" s="178" t="s">
        <v>245</v>
      </c>
    </row>
    <row r="441" spans="2:65" s="176" customFormat="1">
      <c r="B441" s="175"/>
      <c r="D441" s="177" t="s">
        <v>254</v>
      </c>
      <c r="E441" s="178" t="s">
        <v>1</v>
      </c>
      <c r="F441" s="179" t="s">
        <v>544</v>
      </c>
      <c r="H441" s="180">
        <v>-7.1280000000000001</v>
      </c>
      <c r="I441" s="23"/>
      <c r="L441" s="175"/>
      <c r="M441" s="181"/>
      <c r="T441" s="182"/>
      <c r="AT441" s="178" t="s">
        <v>254</v>
      </c>
      <c r="AU441" s="178" t="s">
        <v>86</v>
      </c>
      <c r="AV441" s="176" t="s">
        <v>86</v>
      </c>
      <c r="AW441" s="176" t="s">
        <v>33</v>
      </c>
      <c r="AX441" s="176" t="s">
        <v>77</v>
      </c>
      <c r="AY441" s="178" t="s">
        <v>245</v>
      </c>
    </row>
    <row r="442" spans="2:65" s="176" customFormat="1">
      <c r="B442" s="175"/>
      <c r="D442" s="177" t="s">
        <v>254</v>
      </c>
      <c r="E442" s="178" t="s">
        <v>1</v>
      </c>
      <c r="F442" s="179" t="s">
        <v>545</v>
      </c>
      <c r="H442" s="180">
        <v>-12.012</v>
      </c>
      <c r="I442" s="23"/>
      <c r="L442" s="175"/>
      <c r="M442" s="181"/>
      <c r="T442" s="182"/>
      <c r="AT442" s="178" t="s">
        <v>254</v>
      </c>
      <c r="AU442" s="178" t="s">
        <v>86</v>
      </c>
      <c r="AV442" s="176" t="s">
        <v>86</v>
      </c>
      <c r="AW442" s="176" t="s">
        <v>33</v>
      </c>
      <c r="AX442" s="176" t="s">
        <v>77</v>
      </c>
      <c r="AY442" s="178" t="s">
        <v>245</v>
      </c>
    </row>
    <row r="443" spans="2:65" s="176" customFormat="1">
      <c r="B443" s="175"/>
      <c r="D443" s="177" t="s">
        <v>254</v>
      </c>
      <c r="E443" s="178" t="s">
        <v>1</v>
      </c>
      <c r="F443" s="179" t="s">
        <v>546</v>
      </c>
      <c r="H443" s="180">
        <v>-4.2119999999999997</v>
      </c>
      <c r="I443" s="23"/>
      <c r="L443" s="175"/>
      <c r="M443" s="181"/>
      <c r="T443" s="182"/>
      <c r="AT443" s="178" t="s">
        <v>254</v>
      </c>
      <c r="AU443" s="178" t="s">
        <v>86</v>
      </c>
      <c r="AV443" s="176" t="s">
        <v>86</v>
      </c>
      <c r="AW443" s="176" t="s">
        <v>33</v>
      </c>
      <c r="AX443" s="176" t="s">
        <v>77</v>
      </c>
      <c r="AY443" s="178" t="s">
        <v>245</v>
      </c>
    </row>
    <row r="444" spans="2:65" s="176" customFormat="1">
      <c r="B444" s="175"/>
      <c r="D444" s="177" t="s">
        <v>254</v>
      </c>
      <c r="E444" s="178" t="s">
        <v>1</v>
      </c>
      <c r="F444" s="179" t="s">
        <v>648</v>
      </c>
      <c r="H444" s="180">
        <v>70.891999999999996</v>
      </c>
      <c r="I444" s="23"/>
      <c r="L444" s="175"/>
      <c r="M444" s="181"/>
      <c r="T444" s="182"/>
      <c r="AT444" s="178" t="s">
        <v>254</v>
      </c>
      <c r="AU444" s="178" t="s">
        <v>86</v>
      </c>
      <c r="AV444" s="176" t="s">
        <v>86</v>
      </c>
      <c r="AW444" s="176" t="s">
        <v>33</v>
      </c>
      <c r="AX444" s="176" t="s">
        <v>77</v>
      </c>
      <c r="AY444" s="178" t="s">
        <v>245</v>
      </c>
    </row>
    <row r="445" spans="2:65" s="184" customFormat="1">
      <c r="B445" s="183"/>
      <c r="D445" s="177" t="s">
        <v>254</v>
      </c>
      <c r="E445" s="185" t="s">
        <v>1</v>
      </c>
      <c r="F445" s="186" t="s">
        <v>525</v>
      </c>
      <c r="H445" s="187">
        <v>307.47800000000001</v>
      </c>
      <c r="I445" s="24"/>
      <c r="L445" s="183"/>
      <c r="M445" s="188"/>
      <c r="T445" s="189"/>
      <c r="AT445" s="185" t="s">
        <v>254</v>
      </c>
      <c r="AU445" s="185" t="s">
        <v>86</v>
      </c>
      <c r="AV445" s="184" t="s">
        <v>258</v>
      </c>
      <c r="AW445" s="184" t="s">
        <v>33</v>
      </c>
      <c r="AX445" s="184" t="s">
        <v>77</v>
      </c>
      <c r="AY445" s="185" t="s">
        <v>245</v>
      </c>
    </row>
    <row r="446" spans="2:65" s="200" customFormat="1">
      <c r="B446" s="199"/>
      <c r="D446" s="177" t="s">
        <v>254</v>
      </c>
      <c r="E446" s="201" t="s">
        <v>101</v>
      </c>
      <c r="F446" s="202" t="s">
        <v>440</v>
      </c>
      <c r="H446" s="203">
        <v>778.37</v>
      </c>
      <c r="I446" s="26"/>
      <c r="L446" s="199"/>
      <c r="M446" s="204"/>
      <c r="T446" s="205"/>
      <c r="AT446" s="201" t="s">
        <v>254</v>
      </c>
      <c r="AU446" s="201" t="s">
        <v>86</v>
      </c>
      <c r="AV446" s="200" t="s">
        <v>92</v>
      </c>
      <c r="AW446" s="200" t="s">
        <v>33</v>
      </c>
      <c r="AX446" s="200" t="s">
        <v>8</v>
      </c>
      <c r="AY446" s="201" t="s">
        <v>245</v>
      </c>
    </row>
    <row r="447" spans="2:65" s="51" customFormat="1" ht="33" customHeight="1">
      <c r="B447" s="50"/>
      <c r="C447" s="163" t="s">
        <v>649</v>
      </c>
      <c r="D447" s="163" t="s">
        <v>248</v>
      </c>
      <c r="E447" s="164" t="s">
        <v>650</v>
      </c>
      <c r="F447" s="165" t="s">
        <v>651</v>
      </c>
      <c r="G447" s="166" t="s">
        <v>268</v>
      </c>
      <c r="H447" s="167">
        <v>3.8540000000000001</v>
      </c>
      <c r="I447" s="22"/>
      <c r="J447" s="168">
        <f>ROUND(I447*H447,0)</f>
        <v>0</v>
      </c>
      <c r="K447" s="165" t="s">
        <v>252</v>
      </c>
      <c r="L447" s="50"/>
      <c r="M447" s="169" t="s">
        <v>1</v>
      </c>
      <c r="N447" s="170" t="s">
        <v>42</v>
      </c>
      <c r="P447" s="171">
        <f>O447*H447</f>
        <v>0</v>
      </c>
      <c r="Q447" s="171">
        <v>2.45329</v>
      </c>
      <c r="R447" s="171">
        <f>Q447*H447</f>
        <v>9.4549796599999993</v>
      </c>
      <c r="S447" s="171">
        <v>0</v>
      </c>
      <c r="T447" s="172">
        <f>S447*H447</f>
        <v>0</v>
      </c>
      <c r="AR447" s="173" t="s">
        <v>92</v>
      </c>
      <c r="AT447" s="173" t="s">
        <v>248</v>
      </c>
      <c r="AU447" s="173" t="s">
        <v>86</v>
      </c>
      <c r="AY447" s="38" t="s">
        <v>245</v>
      </c>
      <c r="BE447" s="174">
        <f>IF(N447="základní",J447,0)</f>
        <v>0</v>
      </c>
      <c r="BF447" s="174">
        <f>IF(N447="snížená",J447,0)</f>
        <v>0</v>
      </c>
      <c r="BG447" s="174">
        <f>IF(N447="zákl. přenesená",J447,0)</f>
        <v>0</v>
      </c>
      <c r="BH447" s="174">
        <f>IF(N447="sníž. přenesená",J447,0)</f>
        <v>0</v>
      </c>
      <c r="BI447" s="174">
        <f>IF(N447="nulová",J447,0)</f>
        <v>0</v>
      </c>
      <c r="BJ447" s="38" t="s">
        <v>8</v>
      </c>
      <c r="BK447" s="174">
        <f>ROUND(I447*H447,0)</f>
        <v>0</v>
      </c>
      <c r="BL447" s="38" t="s">
        <v>92</v>
      </c>
      <c r="BM447" s="173" t="s">
        <v>652</v>
      </c>
    </row>
    <row r="448" spans="2:65" s="176" customFormat="1">
      <c r="B448" s="175"/>
      <c r="D448" s="177" t="s">
        <v>254</v>
      </c>
      <c r="E448" s="178" t="s">
        <v>1</v>
      </c>
      <c r="F448" s="179" t="s">
        <v>653</v>
      </c>
      <c r="H448" s="180">
        <v>2.9460000000000002</v>
      </c>
      <c r="I448" s="23"/>
      <c r="L448" s="175"/>
      <c r="M448" s="181"/>
      <c r="T448" s="182"/>
      <c r="AT448" s="178" t="s">
        <v>254</v>
      </c>
      <c r="AU448" s="178" t="s">
        <v>86</v>
      </c>
      <c r="AV448" s="176" t="s">
        <v>86</v>
      </c>
      <c r="AW448" s="176" t="s">
        <v>33</v>
      </c>
      <c r="AX448" s="176" t="s">
        <v>77</v>
      </c>
      <c r="AY448" s="178" t="s">
        <v>245</v>
      </c>
    </row>
    <row r="449" spans="2:65" s="176" customFormat="1">
      <c r="B449" s="175"/>
      <c r="D449" s="177" t="s">
        <v>254</v>
      </c>
      <c r="E449" s="178" t="s">
        <v>1</v>
      </c>
      <c r="F449" s="179" t="s">
        <v>654</v>
      </c>
      <c r="H449" s="180">
        <v>0.60899999999999999</v>
      </c>
      <c r="I449" s="23"/>
      <c r="L449" s="175"/>
      <c r="M449" s="181"/>
      <c r="T449" s="182"/>
      <c r="AT449" s="178" t="s">
        <v>254</v>
      </c>
      <c r="AU449" s="178" t="s">
        <v>86</v>
      </c>
      <c r="AV449" s="176" t="s">
        <v>86</v>
      </c>
      <c r="AW449" s="176" t="s">
        <v>33</v>
      </c>
      <c r="AX449" s="176" t="s">
        <v>77</v>
      </c>
      <c r="AY449" s="178" t="s">
        <v>245</v>
      </c>
    </row>
    <row r="450" spans="2:65" s="176" customFormat="1" ht="22.5">
      <c r="B450" s="175"/>
      <c r="D450" s="177" t="s">
        <v>254</v>
      </c>
      <c r="E450" s="178" t="s">
        <v>1</v>
      </c>
      <c r="F450" s="179" t="s">
        <v>655</v>
      </c>
      <c r="H450" s="180">
        <v>0.29899999999999999</v>
      </c>
      <c r="I450" s="23"/>
      <c r="L450" s="175"/>
      <c r="M450" s="181"/>
      <c r="T450" s="182"/>
      <c r="AT450" s="178" t="s">
        <v>254</v>
      </c>
      <c r="AU450" s="178" t="s">
        <v>86</v>
      </c>
      <c r="AV450" s="176" t="s">
        <v>86</v>
      </c>
      <c r="AW450" s="176" t="s">
        <v>33</v>
      </c>
      <c r="AX450" s="176" t="s">
        <v>77</v>
      </c>
      <c r="AY450" s="178" t="s">
        <v>245</v>
      </c>
    </row>
    <row r="451" spans="2:65" s="184" customFormat="1">
      <c r="B451" s="183"/>
      <c r="D451" s="177" t="s">
        <v>254</v>
      </c>
      <c r="E451" s="185" t="s">
        <v>1</v>
      </c>
      <c r="F451" s="186" t="s">
        <v>265</v>
      </c>
      <c r="H451" s="187">
        <v>3.8540000000000001</v>
      </c>
      <c r="I451" s="24"/>
      <c r="L451" s="183"/>
      <c r="M451" s="188"/>
      <c r="T451" s="189"/>
      <c r="AT451" s="185" t="s">
        <v>254</v>
      </c>
      <c r="AU451" s="185" t="s">
        <v>86</v>
      </c>
      <c r="AV451" s="184" t="s">
        <v>258</v>
      </c>
      <c r="AW451" s="184" t="s">
        <v>33</v>
      </c>
      <c r="AX451" s="184" t="s">
        <v>8</v>
      </c>
      <c r="AY451" s="185" t="s">
        <v>245</v>
      </c>
    </row>
    <row r="452" spans="2:65" s="51" customFormat="1" ht="24.2" customHeight="1">
      <c r="B452" s="50"/>
      <c r="C452" s="163" t="s">
        <v>656</v>
      </c>
      <c r="D452" s="163" t="s">
        <v>248</v>
      </c>
      <c r="E452" s="164" t="s">
        <v>657</v>
      </c>
      <c r="F452" s="165" t="s">
        <v>658</v>
      </c>
      <c r="G452" s="166" t="s">
        <v>268</v>
      </c>
      <c r="H452" s="167">
        <v>3.8540000000000001</v>
      </c>
      <c r="I452" s="22"/>
      <c r="J452" s="168">
        <f>ROUND(I452*H452,0)</f>
        <v>0</v>
      </c>
      <c r="K452" s="165" t="s">
        <v>252</v>
      </c>
      <c r="L452" s="50"/>
      <c r="M452" s="169" t="s">
        <v>1</v>
      </c>
      <c r="N452" s="170" t="s">
        <v>42</v>
      </c>
      <c r="P452" s="171">
        <f>O452*H452</f>
        <v>0</v>
      </c>
      <c r="Q452" s="171">
        <v>0</v>
      </c>
      <c r="R452" s="171">
        <f>Q452*H452</f>
        <v>0</v>
      </c>
      <c r="S452" s="171">
        <v>0</v>
      </c>
      <c r="T452" s="172">
        <f>S452*H452</f>
        <v>0</v>
      </c>
      <c r="AR452" s="173" t="s">
        <v>92</v>
      </c>
      <c r="AT452" s="173" t="s">
        <v>248</v>
      </c>
      <c r="AU452" s="173" t="s">
        <v>86</v>
      </c>
      <c r="AY452" s="38" t="s">
        <v>245</v>
      </c>
      <c r="BE452" s="174">
        <f>IF(N452="základní",J452,0)</f>
        <v>0</v>
      </c>
      <c r="BF452" s="174">
        <f>IF(N452="snížená",J452,0)</f>
        <v>0</v>
      </c>
      <c r="BG452" s="174">
        <f>IF(N452="zákl. přenesená",J452,0)</f>
        <v>0</v>
      </c>
      <c r="BH452" s="174">
        <f>IF(N452="sníž. přenesená",J452,0)</f>
        <v>0</v>
      </c>
      <c r="BI452" s="174">
        <f>IF(N452="nulová",J452,0)</f>
        <v>0</v>
      </c>
      <c r="BJ452" s="38" t="s">
        <v>8</v>
      </c>
      <c r="BK452" s="174">
        <f>ROUND(I452*H452,0)</f>
        <v>0</v>
      </c>
      <c r="BL452" s="38" t="s">
        <v>92</v>
      </c>
      <c r="BM452" s="173" t="s">
        <v>659</v>
      </c>
    </row>
    <row r="453" spans="2:65" s="176" customFormat="1">
      <c r="B453" s="175"/>
      <c r="D453" s="177" t="s">
        <v>254</v>
      </c>
      <c r="E453" s="178" t="s">
        <v>1</v>
      </c>
      <c r="F453" s="179" t="s">
        <v>653</v>
      </c>
      <c r="H453" s="180">
        <v>2.9460000000000002</v>
      </c>
      <c r="I453" s="23"/>
      <c r="L453" s="175"/>
      <c r="M453" s="181"/>
      <c r="T453" s="182"/>
      <c r="AT453" s="178" t="s">
        <v>254</v>
      </c>
      <c r="AU453" s="178" t="s">
        <v>86</v>
      </c>
      <c r="AV453" s="176" t="s">
        <v>86</v>
      </c>
      <c r="AW453" s="176" t="s">
        <v>33</v>
      </c>
      <c r="AX453" s="176" t="s">
        <v>77</v>
      </c>
      <c r="AY453" s="178" t="s">
        <v>245</v>
      </c>
    </row>
    <row r="454" spans="2:65" s="176" customFormat="1">
      <c r="B454" s="175"/>
      <c r="D454" s="177" t="s">
        <v>254</v>
      </c>
      <c r="E454" s="178" t="s">
        <v>1</v>
      </c>
      <c r="F454" s="179" t="s">
        <v>654</v>
      </c>
      <c r="H454" s="180">
        <v>0.60899999999999999</v>
      </c>
      <c r="I454" s="23"/>
      <c r="L454" s="175"/>
      <c r="M454" s="181"/>
      <c r="T454" s="182"/>
      <c r="AT454" s="178" t="s">
        <v>254</v>
      </c>
      <c r="AU454" s="178" t="s">
        <v>86</v>
      </c>
      <c r="AV454" s="176" t="s">
        <v>86</v>
      </c>
      <c r="AW454" s="176" t="s">
        <v>33</v>
      </c>
      <c r="AX454" s="176" t="s">
        <v>77</v>
      </c>
      <c r="AY454" s="178" t="s">
        <v>245</v>
      </c>
    </row>
    <row r="455" spans="2:65" s="176" customFormat="1" ht="22.5">
      <c r="B455" s="175"/>
      <c r="D455" s="177" t="s">
        <v>254</v>
      </c>
      <c r="E455" s="178" t="s">
        <v>1</v>
      </c>
      <c r="F455" s="179" t="s">
        <v>655</v>
      </c>
      <c r="H455" s="180">
        <v>0.29899999999999999</v>
      </c>
      <c r="I455" s="23"/>
      <c r="L455" s="175"/>
      <c r="M455" s="181"/>
      <c r="T455" s="182"/>
      <c r="AT455" s="178" t="s">
        <v>254</v>
      </c>
      <c r="AU455" s="178" t="s">
        <v>86</v>
      </c>
      <c r="AV455" s="176" t="s">
        <v>86</v>
      </c>
      <c r="AW455" s="176" t="s">
        <v>33</v>
      </c>
      <c r="AX455" s="176" t="s">
        <v>77</v>
      </c>
      <c r="AY455" s="178" t="s">
        <v>245</v>
      </c>
    </row>
    <row r="456" spans="2:65" s="184" customFormat="1">
      <c r="B456" s="183"/>
      <c r="D456" s="177" t="s">
        <v>254</v>
      </c>
      <c r="E456" s="185" t="s">
        <v>1</v>
      </c>
      <c r="F456" s="186" t="s">
        <v>265</v>
      </c>
      <c r="H456" s="187">
        <v>3.8540000000000001</v>
      </c>
      <c r="I456" s="24"/>
      <c r="L456" s="183"/>
      <c r="M456" s="188"/>
      <c r="T456" s="189"/>
      <c r="AT456" s="185" t="s">
        <v>254</v>
      </c>
      <c r="AU456" s="185" t="s">
        <v>86</v>
      </c>
      <c r="AV456" s="184" t="s">
        <v>258</v>
      </c>
      <c r="AW456" s="184" t="s">
        <v>33</v>
      </c>
      <c r="AX456" s="184" t="s">
        <v>8</v>
      </c>
      <c r="AY456" s="185" t="s">
        <v>245</v>
      </c>
    </row>
    <row r="457" spans="2:65" s="51" customFormat="1" ht="33" customHeight="1">
      <c r="B457" s="50"/>
      <c r="C457" s="163" t="s">
        <v>660</v>
      </c>
      <c r="D457" s="163" t="s">
        <v>248</v>
      </c>
      <c r="E457" s="164" t="s">
        <v>661</v>
      </c>
      <c r="F457" s="165" t="s">
        <v>662</v>
      </c>
      <c r="G457" s="166" t="s">
        <v>268</v>
      </c>
      <c r="H457" s="167">
        <v>3.8540000000000001</v>
      </c>
      <c r="I457" s="22"/>
      <c r="J457" s="168">
        <f>ROUND(I457*H457,0)</f>
        <v>0</v>
      </c>
      <c r="K457" s="165" t="s">
        <v>252</v>
      </c>
      <c r="L457" s="50"/>
      <c r="M457" s="169" t="s">
        <v>1</v>
      </c>
      <c r="N457" s="170" t="s">
        <v>42</v>
      </c>
      <c r="P457" s="171">
        <f>O457*H457</f>
        <v>0</v>
      </c>
      <c r="Q457" s="171">
        <v>0</v>
      </c>
      <c r="R457" s="171">
        <f>Q457*H457</f>
        <v>0</v>
      </c>
      <c r="S457" s="171">
        <v>0</v>
      </c>
      <c r="T457" s="172">
        <f>S457*H457</f>
        <v>0</v>
      </c>
      <c r="AR457" s="173" t="s">
        <v>92</v>
      </c>
      <c r="AT457" s="173" t="s">
        <v>248</v>
      </c>
      <c r="AU457" s="173" t="s">
        <v>86</v>
      </c>
      <c r="AY457" s="38" t="s">
        <v>245</v>
      </c>
      <c r="BE457" s="174">
        <f>IF(N457="základní",J457,0)</f>
        <v>0</v>
      </c>
      <c r="BF457" s="174">
        <f>IF(N457="snížená",J457,0)</f>
        <v>0</v>
      </c>
      <c r="BG457" s="174">
        <f>IF(N457="zákl. přenesená",J457,0)</f>
        <v>0</v>
      </c>
      <c r="BH457" s="174">
        <f>IF(N457="sníž. přenesená",J457,0)</f>
        <v>0</v>
      </c>
      <c r="BI457" s="174">
        <f>IF(N457="nulová",J457,0)</f>
        <v>0</v>
      </c>
      <c r="BJ457" s="38" t="s">
        <v>8</v>
      </c>
      <c r="BK457" s="174">
        <f>ROUND(I457*H457,0)</f>
        <v>0</v>
      </c>
      <c r="BL457" s="38" t="s">
        <v>92</v>
      </c>
      <c r="BM457" s="173" t="s">
        <v>663</v>
      </c>
    </row>
    <row r="458" spans="2:65" s="176" customFormat="1">
      <c r="B458" s="175"/>
      <c r="D458" s="177" t="s">
        <v>254</v>
      </c>
      <c r="E458" s="178" t="s">
        <v>1</v>
      </c>
      <c r="F458" s="179" t="s">
        <v>653</v>
      </c>
      <c r="H458" s="180">
        <v>2.9460000000000002</v>
      </c>
      <c r="I458" s="23"/>
      <c r="L458" s="175"/>
      <c r="M458" s="181"/>
      <c r="T458" s="182"/>
      <c r="AT458" s="178" t="s">
        <v>254</v>
      </c>
      <c r="AU458" s="178" t="s">
        <v>86</v>
      </c>
      <c r="AV458" s="176" t="s">
        <v>86</v>
      </c>
      <c r="AW458" s="176" t="s">
        <v>33</v>
      </c>
      <c r="AX458" s="176" t="s">
        <v>77</v>
      </c>
      <c r="AY458" s="178" t="s">
        <v>245</v>
      </c>
    </row>
    <row r="459" spans="2:65" s="176" customFormat="1">
      <c r="B459" s="175"/>
      <c r="D459" s="177" t="s">
        <v>254</v>
      </c>
      <c r="E459" s="178" t="s">
        <v>1</v>
      </c>
      <c r="F459" s="179" t="s">
        <v>654</v>
      </c>
      <c r="H459" s="180">
        <v>0.60899999999999999</v>
      </c>
      <c r="I459" s="23"/>
      <c r="L459" s="175"/>
      <c r="M459" s="181"/>
      <c r="T459" s="182"/>
      <c r="AT459" s="178" t="s">
        <v>254</v>
      </c>
      <c r="AU459" s="178" t="s">
        <v>86</v>
      </c>
      <c r="AV459" s="176" t="s">
        <v>86</v>
      </c>
      <c r="AW459" s="176" t="s">
        <v>33</v>
      </c>
      <c r="AX459" s="176" t="s">
        <v>77</v>
      </c>
      <c r="AY459" s="178" t="s">
        <v>245</v>
      </c>
    </row>
    <row r="460" spans="2:65" s="176" customFormat="1" ht="22.5">
      <c r="B460" s="175"/>
      <c r="D460" s="177" t="s">
        <v>254</v>
      </c>
      <c r="E460" s="178" t="s">
        <v>1</v>
      </c>
      <c r="F460" s="179" t="s">
        <v>655</v>
      </c>
      <c r="H460" s="180">
        <v>0.29899999999999999</v>
      </c>
      <c r="I460" s="23"/>
      <c r="L460" s="175"/>
      <c r="M460" s="181"/>
      <c r="T460" s="182"/>
      <c r="AT460" s="178" t="s">
        <v>254</v>
      </c>
      <c r="AU460" s="178" t="s">
        <v>86</v>
      </c>
      <c r="AV460" s="176" t="s">
        <v>86</v>
      </c>
      <c r="AW460" s="176" t="s">
        <v>33</v>
      </c>
      <c r="AX460" s="176" t="s">
        <v>77</v>
      </c>
      <c r="AY460" s="178" t="s">
        <v>245</v>
      </c>
    </row>
    <row r="461" spans="2:65" s="184" customFormat="1">
      <c r="B461" s="183"/>
      <c r="D461" s="177" t="s">
        <v>254</v>
      </c>
      <c r="E461" s="185" t="s">
        <v>1</v>
      </c>
      <c r="F461" s="186" t="s">
        <v>265</v>
      </c>
      <c r="H461" s="187">
        <v>3.8540000000000001</v>
      </c>
      <c r="I461" s="24"/>
      <c r="L461" s="183"/>
      <c r="M461" s="188"/>
      <c r="T461" s="189"/>
      <c r="AT461" s="185" t="s">
        <v>254</v>
      </c>
      <c r="AU461" s="185" t="s">
        <v>86</v>
      </c>
      <c r="AV461" s="184" t="s">
        <v>258</v>
      </c>
      <c r="AW461" s="184" t="s">
        <v>33</v>
      </c>
      <c r="AX461" s="184" t="s">
        <v>8</v>
      </c>
      <c r="AY461" s="185" t="s">
        <v>245</v>
      </c>
    </row>
    <row r="462" spans="2:65" s="51" customFormat="1" ht="24.2" customHeight="1">
      <c r="B462" s="50"/>
      <c r="C462" s="163" t="s">
        <v>664</v>
      </c>
      <c r="D462" s="163" t="s">
        <v>248</v>
      </c>
      <c r="E462" s="164" t="s">
        <v>665</v>
      </c>
      <c r="F462" s="165" t="s">
        <v>666</v>
      </c>
      <c r="G462" s="166" t="s">
        <v>251</v>
      </c>
      <c r="H462" s="167">
        <v>426.06200000000001</v>
      </c>
      <c r="I462" s="22"/>
      <c r="J462" s="168">
        <f>ROUND(I462*H462,0)</f>
        <v>0</v>
      </c>
      <c r="K462" s="165" t="s">
        <v>252</v>
      </c>
      <c r="L462" s="50"/>
      <c r="M462" s="169" t="s">
        <v>1</v>
      </c>
      <c r="N462" s="170" t="s">
        <v>42</v>
      </c>
      <c r="P462" s="171">
        <f>O462*H462</f>
        <v>0</v>
      </c>
      <c r="Q462" s="171">
        <v>6.7019999999999996E-2</v>
      </c>
      <c r="R462" s="171">
        <f>Q462*H462</f>
        <v>28.554675239999998</v>
      </c>
      <c r="S462" s="171">
        <v>0</v>
      </c>
      <c r="T462" s="172">
        <f>S462*H462</f>
        <v>0</v>
      </c>
      <c r="AR462" s="173" t="s">
        <v>92</v>
      </c>
      <c r="AT462" s="173" t="s">
        <v>248</v>
      </c>
      <c r="AU462" s="173" t="s">
        <v>86</v>
      </c>
      <c r="AY462" s="38" t="s">
        <v>245</v>
      </c>
      <c r="BE462" s="174">
        <f>IF(N462="základní",J462,0)</f>
        <v>0</v>
      </c>
      <c r="BF462" s="174">
        <f>IF(N462="snížená",J462,0)</f>
        <v>0</v>
      </c>
      <c r="BG462" s="174">
        <f>IF(N462="zákl. přenesená",J462,0)</f>
        <v>0</v>
      </c>
      <c r="BH462" s="174">
        <f>IF(N462="sníž. přenesená",J462,0)</f>
        <v>0</v>
      </c>
      <c r="BI462" s="174">
        <f>IF(N462="nulová",J462,0)</f>
        <v>0</v>
      </c>
      <c r="BJ462" s="38" t="s">
        <v>8</v>
      </c>
      <c r="BK462" s="174">
        <f>ROUND(I462*H462,0)</f>
        <v>0</v>
      </c>
      <c r="BL462" s="38" t="s">
        <v>92</v>
      </c>
      <c r="BM462" s="173" t="s">
        <v>667</v>
      </c>
    </row>
    <row r="463" spans="2:65" s="176" customFormat="1">
      <c r="B463" s="175"/>
      <c r="D463" s="177" t="s">
        <v>254</v>
      </c>
      <c r="E463" s="178" t="s">
        <v>1</v>
      </c>
      <c r="F463" s="179" t="s">
        <v>668</v>
      </c>
      <c r="H463" s="180">
        <v>426.06200000000001</v>
      </c>
      <c r="I463" s="23"/>
      <c r="L463" s="175"/>
      <c r="M463" s="181"/>
      <c r="T463" s="182"/>
      <c r="AT463" s="178" t="s">
        <v>254</v>
      </c>
      <c r="AU463" s="178" t="s">
        <v>86</v>
      </c>
      <c r="AV463" s="176" t="s">
        <v>86</v>
      </c>
      <c r="AW463" s="176" t="s">
        <v>33</v>
      </c>
      <c r="AX463" s="176" t="s">
        <v>77</v>
      </c>
      <c r="AY463" s="178" t="s">
        <v>245</v>
      </c>
    </row>
    <row r="464" spans="2:65" s="184" customFormat="1">
      <c r="B464" s="183"/>
      <c r="D464" s="177" t="s">
        <v>254</v>
      </c>
      <c r="E464" s="185" t="s">
        <v>1</v>
      </c>
      <c r="F464" s="186" t="s">
        <v>669</v>
      </c>
      <c r="H464" s="187">
        <v>426.06200000000001</v>
      </c>
      <c r="I464" s="24"/>
      <c r="L464" s="183"/>
      <c r="M464" s="188"/>
      <c r="T464" s="189"/>
      <c r="AT464" s="185" t="s">
        <v>254</v>
      </c>
      <c r="AU464" s="185" t="s">
        <v>86</v>
      </c>
      <c r="AV464" s="184" t="s">
        <v>258</v>
      </c>
      <c r="AW464" s="184" t="s">
        <v>33</v>
      </c>
      <c r="AX464" s="184" t="s">
        <v>8</v>
      </c>
      <c r="AY464" s="185" t="s">
        <v>245</v>
      </c>
    </row>
    <row r="465" spans="2:65" s="51" customFormat="1" ht="24.2" customHeight="1">
      <c r="B465" s="50"/>
      <c r="C465" s="163" t="s">
        <v>670</v>
      </c>
      <c r="D465" s="163" t="s">
        <v>248</v>
      </c>
      <c r="E465" s="164" t="s">
        <v>671</v>
      </c>
      <c r="F465" s="165" t="s">
        <v>672</v>
      </c>
      <c r="G465" s="166" t="s">
        <v>566</v>
      </c>
      <c r="H465" s="167">
        <v>30.59</v>
      </c>
      <c r="I465" s="22"/>
      <c r="J465" s="168">
        <f>ROUND(I465*H465,0)</f>
        <v>0</v>
      </c>
      <c r="K465" s="165" t="s">
        <v>252</v>
      </c>
      <c r="L465" s="50"/>
      <c r="M465" s="169" t="s">
        <v>1</v>
      </c>
      <c r="N465" s="170" t="s">
        <v>42</v>
      </c>
      <c r="P465" s="171">
        <f>O465*H465</f>
        <v>0</v>
      </c>
      <c r="Q465" s="171">
        <v>2.33E-4</v>
      </c>
      <c r="R465" s="171">
        <f>Q465*H465</f>
        <v>7.1274700000000003E-3</v>
      </c>
      <c r="S465" s="171">
        <v>0</v>
      </c>
      <c r="T465" s="172">
        <f>S465*H465</f>
        <v>0</v>
      </c>
      <c r="AR465" s="173" t="s">
        <v>92</v>
      </c>
      <c r="AT465" s="173" t="s">
        <v>248</v>
      </c>
      <c r="AU465" s="173" t="s">
        <v>86</v>
      </c>
      <c r="AY465" s="38" t="s">
        <v>245</v>
      </c>
      <c r="BE465" s="174">
        <f>IF(N465="základní",J465,0)</f>
        <v>0</v>
      </c>
      <c r="BF465" s="174">
        <f>IF(N465="snížená",J465,0)</f>
        <v>0</v>
      </c>
      <c r="BG465" s="174">
        <f>IF(N465="zákl. přenesená",J465,0)</f>
        <v>0</v>
      </c>
      <c r="BH465" s="174">
        <f>IF(N465="sníž. přenesená",J465,0)</f>
        <v>0</v>
      </c>
      <c r="BI465" s="174">
        <f>IF(N465="nulová",J465,0)</f>
        <v>0</v>
      </c>
      <c r="BJ465" s="38" t="s">
        <v>8</v>
      </c>
      <c r="BK465" s="174">
        <f>ROUND(I465*H465,0)</f>
        <v>0</v>
      </c>
      <c r="BL465" s="38" t="s">
        <v>92</v>
      </c>
      <c r="BM465" s="173" t="s">
        <v>673</v>
      </c>
    </row>
    <row r="466" spans="2:65" s="176" customFormat="1">
      <c r="B466" s="175"/>
      <c r="D466" s="177" t="s">
        <v>254</v>
      </c>
      <c r="E466" s="178" t="s">
        <v>1</v>
      </c>
      <c r="F466" s="179" t="s">
        <v>674</v>
      </c>
      <c r="H466" s="180">
        <v>30.59</v>
      </c>
      <c r="I466" s="23"/>
      <c r="L466" s="175"/>
      <c r="M466" s="181"/>
      <c r="T466" s="182"/>
      <c r="AT466" s="178" t="s">
        <v>254</v>
      </c>
      <c r="AU466" s="178" t="s">
        <v>86</v>
      </c>
      <c r="AV466" s="176" t="s">
        <v>86</v>
      </c>
      <c r="AW466" s="176" t="s">
        <v>33</v>
      </c>
      <c r="AX466" s="176" t="s">
        <v>8</v>
      </c>
      <c r="AY466" s="178" t="s">
        <v>245</v>
      </c>
    </row>
    <row r="467" spans="2:65" s="51" customFormat="1" ht="24.2" customHeight="1">
      <c r="B467" s="50"/>
      <c r="C467" s="163" t="s">
        <v>675</v>
      </c>
      <c r="D467" s="163" t="s">
        <v>248</v>
      </c>
      <c r="E467" s="164" t="s">
        <v>676</v>
      </c>
      <c r="F467" s="165" t="s">
        <v>677</v>
      </c>
      <c r="G467" s="166" t="s">
        <v>566</v>
      </c>
      <c r="H467" s="167">
        <v>30.59</v>
      </c>
      <c r="I467" s="22"/>
      <c r="J467" s="168">
        <f>ROUND(I467*H467,0)</f>
        <v>0</v>
      </c>
      <c r="K467" s="165" t="s">
        <v>252</v>
      </c>
      <c r="L467" s="50"/>
      <c r="M467" s="169" t="s">
        <v>1</v>
      </c>
      <c r="N467" s="170" t="s">
        <v>42</v>
      </c>
      <c r="P467" s="171">
        <f>O467*H467</f>
        <v>0</v>
      </c>
      <c r="Q467" s="171">
        <v>6.2099999999999998E-6</v>
      </c>
      <c r="R467" s="171">
        <f>Q467*H467</f>
        <v>1.8996390000000001E-4</v>
      </c>
      <c r="S467" s="171">
        <v>0</v>
      </c>
      <c r="T467" s="172">
        <f>S467*H467</f>
        <v>0</v>
      </c>
      <c r="AR467" s="173" t="s">
        <v>92</v>
      </c>
      <c r="AT467" s="173" t="s">
        <v>248</v>
      </c>
      <c r="AU467" s="173" t="s">
        <v>86</v>
      </c>
      <c r="AY467" s="38" t="s">
        <v>245</v>
      </c>
      <c r="BE467" s="174">
        <f>IF(N467="základní",J467,0)</f>
        <v>0</v>
      </c>
      <c r="BF467" s="174">
        <f>IF(N467="snížená",J467,0)</f>
        <v>0</v>
      </c>
      <c r="BG467" s="174">
        <f>IF(N467="zákl. přenesená",J467,0)</f>
        <v>0</v>
      </c>
      <c r="BH467" s="174">
        <f>IF(N467="sníž. přenesená",J467,0)</f>
        <v>0</v>
      </c>
      <c r="BI467" s="174">
        <f>IF(N467="nulová",J467,0)</f>
        <v>0</v>
      </c>
      <c r="BJ467" s="38" t="s">
        <v>8</v>
      </c>
      <c r="BK467" s="174">
        <f>ROUND(I467*H467,0)</f>
        <v>0</v>
      </c>
      <c r="BL467" s="38" t="s">
        <v>92</v>
      </c>
      <c r="BM467" s="173" t="s">
        <v>678</v>
      </c>
    </row>
    <row r="468" spans="2:65" s="176" customFormat="1">
      <c r="B468" s="175"/>
      <c r="D468" s="177" t="s">
        <v>254</v>
      </c>
      <c r="E468" s="178" t="s">
        <v>1</v>
      </c>
      <c r="F468" s="179" t="s">
        <v>679</v>
      </c>
      <c r="H468" s="180">
        <v>30.59</v>
      </c>
      <c r="I468" s="23"/>
      <c r="L468" s="175"/>
      <c r="M468" s="181"/>
      <c r="T468" s="182"/>
      <c r="AT468" s="178" t="s">
        <v>254</v>
      </c>
      <c r="AU468" s="178" t="s">
        <v>86</v>
      </c>
      <c r="AV468" s="176" t="s">
        <v>86</v>
      </c>
      <c r="AW468" s="176" t="s">
        <v>33</v>
      </c>
      <c r="AX468" s="176" t="s">
        <v>8</v>
      </c>
      <c r="AY468" s="178" t="s">
        <v>245</v>
      </c>
    </row>
    <row r="469" spans="2:65" s="51" customFormat="1" ht="21.75" customHeight="1">
      <c r="B469" s="50"/>
      <c r="C469" s="163" t="s">
        <v>680</v>
      </c>
      <c r="D469" s="163" t="s">
        <v>248</v>
      </c>
      <c r="E469" s="164" t="s">
        <v>681</v>
      </c>
      <c r="F469" s="165" t="s">
        <v>682</v>
      </c>
      <c r="G469" s="166" t="s">
        <v>361</v>
      </c>
      <c r="H469" s="167">
        <v>3</v>
      </c>
      <c r="I469" s="22"/>
      <c r="J469" s="168">
        <f>ROUND(I469*H469,0)</f>
        <v>0</v>
      </c>
      <c r="K469" s="165" t="s">
        <v>252</v>
      </c>
      <c r="L469" s="50"/>
      <c r="M469" s="169" t="s">
        <v>1</v>
      </c>
      <c r="N469" s="170" t="s">
        <v>42</v>
      </c>
      <c r="P469" s="171">
        <f>O469*H469</f>
        <v>0</v>
      </c>
      <c r="Q469" s="171">
        <v>4.684E-2</v>
      </c>
      <c r="R469" s="171">
        <f>Q469*H469</f>
        <v>0.14052000000000001</v>
      </c>
      <c r="S469" s="171">
        <v>0</v>
      </c>
      <c r="T469" s="172">
        <f>S469*H469</f>
        <v>0</v>
      </c>
      <c r="AR469" s="173" t="s">
        <v>92</v>
      </c>
      <c r="AT469" s="173" t="s">
        <v>248</v>
      </c>
      <c r="AU469" s="173" t="s">
        <v>86</v>
      </c>
      <c r="AY469" s="38" t="s">
        <v>245</v>
      </c>
      <c r="BE469" s="174">
        <f>IF(N469="základní",J469,0)</f>
        <v>0</v>
      </c>
      <c r="BF469" s="174">
        <f>IF(N469="snížená",J469,0)</f>
        <v>0</v>
      </c>
      <c r="BG469" s="174">
        <f>IF(N469="zákl. přenesená",J469,0)</f>
        <v>0</v>
      </c>
      <c r="BH469" s="174">
        <f>IF(N469="sníž. přenesená",J469,0)</f>
        <v>0</v>
      </c>
      <c r="BI469" s="174">
        <f>IF(N469="nulová",J469,0)</f>
        <v>0</v>
      </c>
      <c r="BJ469" s="38" t="s">
        <v>8</v>
      </c>
      <c r="BK469" s="174">
        <f>ROUND(I469*H469,0)</f>
        <v>0</v>
      </c>
      <c r="BL469" s="38" t="s">
        <v>92</v>
      </c>
      <c r="BM469" s="173" t="s">
        <v>683</v>
      </c>
    </row>
    <row r="470" spans="2:65" s="176" customFormat="1">
      <c r="B470" s="175"/>
      <c r="D470" s="177" t="s">
        <v>254</v>
      </c>
      <c r="E470" s="178" t="s">
        <v>1</v>
      </c>
      <c r="F470" s="179" t="s">
        <v>684</v>
      </c>
      <c r="H470" s="180">
        <v>2</v>
      </c>
      <c r="I470" s="23"/>
      <c r="L470" s="175"/>
      <c r="M470" s="181"/>
      <c r="T470" s="182"/>
      <c r="AT470" s="178" t="s">
        <v>254</v>
      </c>
      <c r="AU470" s="178" t="s">
        <v>86</v>
      </c>
      <c r="AV470" s="176" t="s">
        <v>86</v>
      </c>
      <c r="AW470" s="176" t="s">
        <v>33</v>
      </c>
      <c r="AX470" s="176" t="s">
        <v>77</v>
      </c>
      <c r="AY470" s="178" t="s">
        <v>245</v>
      </c>
    </row>
    <row r="471" spans="2:65" s="176" customFormat="1">
      <c r="B471" s="175"/>
      <c r="D471" s="177" t="s">
        <v>254</v>
      </c>
      <c r="E471" s="178" t="s">
        <v>1</v>
      </c>
      <c r="F471" s="179" t="s">
        <v>685</v>
      </c>
      <c r="H471" s="180">
        <v>1</v>
      </c>
      <c r="I471" s="23"/>
      <c r="L471" s="175"/>
      <c r="M471" s="181"/>
      <c r="T471" s="182"/>
      <c r="AT471" s="178" t="s">
        <v>254</v>
      </c>
      <c r="AU471" s="178" t="s">
        <v>86</v>
      </c>
      <c r="AV471" s="176" t="s">
        <v>86</v>
      </c>
      <c r="AW471" s="176" t="s">
        <v>33</v>
      </c>
      <c r="AX471" s="176" t="s">
        <v>77</v>
      </c>
      <c r="AY471" s="178" t="s">
        <v>245</v>
      </c>
    </row>
    <row r="472" spans="2:65" s="184" customFormat="1">
      <c r="B472" s="183"/>
      <c r="D472" s="177" t="s">
        <v>254</v>
      </c>
      <c r="E472" s="185" t="s">
        <v>1</v>
      </c>
      <c r="F472" s="186" t="s">
        <v>265</v>
      </c>
      <c r="H472" s="187">
        <v>3</v>
      </c>
      <c r="I472" s="24"/>
      <c r="L472" s="183"/>
      <c r="M472" s="188"/>
      <c r="T472" s="189"/>
      <c r="AT472" s="185" t="s">
        <v>254</v>
      </c>
      <c r="AU472" s="185" t="s">
        <v>86</v>
      </c>
      <c r="AV472" s="184" t="s">
        <v>258</v>
      </c>
      <c r="AW472" s="184" t="s">
        <v>33</v>
      </c>
      <c r="AX472" s="184" t="s">
        <v>8</v>
      </c>
      <c r="AY472" s="185" t="s">
        <v>245</v>
      </c>
    </row>
    <row r="473" spans="2:65" s="51" customFormat="1" ht="24.2" customHeight="1">
      <c r="B473" s="50"/>
      <c r="C473" s="190" t="s">
        <v>686</v>
      </c>
      <c r="D473" s="190" t="s">
        <v>376</v>
      </c>
      <c r="E473" s="191" t="s">
        <v>687</v>
      </c>
      <c r="F473" s="192" t="s">
        <v>688</v>
      </c>
      <c r="G473" s="193" t="s">
        <v>361</v>
      </c>
      <c r="H473" s="194">
        <v>3</v>
      </c>
      <c r="I473" s="25"/>
      <c r="J473" s="195">
        <f>ROUND(I473*H473,0)</f>
        <v>0</v>
      </c>
      <c r="K473" s="192" t="s">
        <v>252</v>
      </c>
      <c r="L473" s="196"/>
      <c r="M473" s="197" t="s">
        <v>1</v>
      </c>
      <c r="N473" s="198" t="s">
        <v>42</v>
      </c>
      <c r="P473" s="171">
        <f>O473*H473</f>
        <v>0</v>
      </c>
      <c r="Q473" s="171">
        <v>1.521E-2</v>
      </c>
      <c r="R473" s="171">
        <f>Q473*H473</f>
        <v>4.5629999999999997E-2</v>
      </c>
      <c r="S473" s="171">
        <v>0</v>
      </c>
      <c r="T473" s="172">
        <f>S473*H473</f>
        <v>0</v>
      </c>
      <c r="AR473" s="173" t="s">
        <v>309</v>
      </c>
      <c r="AT473" s="173" t="s">
        <v>376</v>
      </c>
      <c r="AU473" s="173" t="s">
        <v>86</v>
      </c>
      <c r="AY473" s="38" t="s">
        <v>245</v>
      </c>
      <c r="BE473" s="174">
        <f>IF(N473="základní",J473,0)</f>
        <v>0</v>
      </c>
      <c r="BF473" s="174">
        <f>IF(N473="snížená",J473,0)</f>
        <v>0</v>
      </c>
      <c r="BG473" s="174">
        <f>IF(N473="zákl. přenesená",J473,0)</f>
        <v>0</v>
      </c>
      <c r="BH473" s="174">
        <f>IF(N473="sníž. přenesená",J473,0)</f>
        <v>0</v>
      </c>
      <c r="BI473" s="174">
        <f>IF(N473="nulová",J473,0)</f>
        <v>0</v>
      </c>
      <c r="BJ473" s="38" t="s">
        <v>8</v>
      </c>
      <c r="BK473" s="174">
        <f>ROUND(I473*H473,0)</f>
        <v>0</v>
      </c>
      <c r="BL473" s="38" t="s">
        <v>92</v>
      </c>
      <c r="BM473" s="173" t="s">
        <v>689</v>
      </c>
    </row>
    <row r="474" spans="2:65" s="176" customFormat="1">
      <c r="B474" s="175"/>
      <c r="D474" s="177" t="s">
        <v>254</v>
      </c>
      <c r="E474" s="178" t="s">
        <v>1</v>
      </c>
      <c r="F474" s="179" t="s">
        <v>684</v>
      </c>
      <c r="H474" s="180">
        <v>2</v>
      </c>
      <c r="I474" s="23"/>
      <c r="L474" s="175"/>
      <c r="M474" s="181"/>
      <c r="T474" s="182"/>
      <c r="AT474" s="178" t="s">
        <v>254</v>
      </c>
      <c r="AU474" s="178" t="s">
        <v>86</v>
      </c>
      <c r="AV474" s="176" t="s">
        <v>86</v>
      </c>
      <c r="AW474" s="176" t="s">
        <v>33</v>
      </c>
      <c r="AX474" s="176" t="s">
        <v>77</v>
      </c>
      <c r="AY474" s="178" t="s">
        <v>245</v>
      </c>
    </row>
    <row r="475" spans="2:65" s="176" customFormat="1">
      <c r="B475" s="175"/>
      <c r="D475" s="177" t="s">
        <v>254</v>
      </c>
      <c r="E475" s="178" t="s">
        <v>1</v>
      </c>
      <c r="F475" s="179" t="s">
        <v>685</v>
      </c>
      <c r="H475" s="180">
        <v>1</v>
      </c>
      <c r="I475" s="23"/>
      <c r="L475" s="175"/>
      <c r="M475" s="181"/>
      <c r="T475" s="182"/>
      <c r="AT475" s="178" t="s">
        <v>254</v>
      </c>
      <c r="AU475" s="178" t="s">
        <v>86</v>
      </c>
      <c r="AV475" s="176" t="s">
        <v>86</v>
      </c>
      <c r="AW475" s="176" t="s">
        <v>33</v>
      </c>
      <c r="AX475" s="176" t="s">
        <v>77</v>
      </c>
      <c r="AY475" s="178" t="s">
        <v>245</v>
      </c>
    </row>
    <row r="476" spans="2:65" s="184" customFormat="1">
      <c r="B476" s="183"/>
      <c r="D476" s="177" t="s">
        <v>254</v>
      </c>
      <c r="E476" s="185" t="s">
        <v>1</v>
      </c>
      <c r="F476" s="186" t="s">
        <v>265</v>
      </c>
      <c r="H476" s="187">
        <v>3</v>
      </c>
      <c r="I476" s="24"/>
      <c r="L476" s="183"/>
      <c r="M476" s="188"/>
      <c r="T476" s="189"/>
      <c r="AT476" s="185" t="s">
        <v>254</v>
      </c>
      <c r="AU476" s="185" t="s">
        <v>86</v>
      </c>
      <c r="AV476" s="184" t="s">
        <v>258</v>
      </c>
      <c r="AW476" s="184" t="s">
        <v>33</v>
      </c>
      <c r="AX476" s="184" t="s">
        <v>8</v>
      </c>
      <c r="AY476" s="185" t="s">
        <v>245</v>
      </c>
    </row>
    <row r="477" spans="2:65" s="51" customFormat="1" ht="24.2" customHeight="1">
      <c r="B477" s="50"/>
      <c r="C477" s="163" t="s">
        <v>690</v>
      </c>
      <c r="D477" s="163" t="s">
        <v>248</v>
      </c>
      <c r="E477" s="164" t="s">
        <v>691</v>
      </c>
      <c r="F477" s="165" t="s">
        <v>692</v>
      </c>
      <c r="G477" s="166" t="s">
        <v>361</v>
      </c>
      <c r="H477" s="167">
        <v>35</v>
      </c>
      <c r="I477" s="22"/>
      <c r="J477" s="168">
        <f>ROUND(I477*H477,0)</f>
        <v>0</v>
      </c>
      <c r="K477" s="165" t="s">
        <v>252</v>
      </c>
      <c r="L477" s="50"/>
      <c r="M477" s="169" t="s">
        <v>1</v>
      </c>
      <c r="N477" s="170" t="s">
        <v>42</v>
      </c>
      <c r="P477" s="171">
        <f>O477*H477</f>
        <v>0</v>
      </c>
      <c r="Q477" s="171">
        <v>0</v>
      </c>
      <c r="R477" s="171">
        <f>Q477*H477</f>
        <v>0</v>
      </c>
      <c r="S477" s="171">
        <v>0</v>
      </c>
      <c r="T477" s="172">
        <f>S477*H477</f>
        <v>0</v>
      </c>
      <c r="AR477" s="173" t="s">
        <v>92</v>
      </c>
      <c r="AT477" s="173" t="s">
        <v>248</v>
      </c>
      <c r="AU477" s="173" t="s">
        <v>86</v>
      </c>
      <c r="AY477" s="38" t="s">
        <v>245</v>
      </c>
      <c r="BE477" s="174">
        <f>IF(N477="základní",J477,0)</f>
        <v>0</v>
      </c>
      <c r="BF477" s="174">
        <f>IF(N477="snížená",J477,0)</f>
        <v>0</v>
      </c>
      <c r="BG477" s="174">
        <f>IF(N477="zákl. přenesená",J477,0)</f>
        <v>0</v>
      </c>
      <c r="BH477" s="174">
        <f>IF(N477="sníž. přenesená",J477,0)</f>
        <v>0</v>
      </c>
      <c r="BI477" s="174">
        <f>IF(N477="nulová",J477,0)</f>
        <v>0</v>
      </c>
      <c r="BJ477" s="38" t="s">
        <v>8</v>
      </c>
      <c r="BK477" s="174">
        <f>ROUND(I477*H477,0)</f>
        <v>0</v>
      </c>
      <c r="BL477" s="38" t="s">
        <v>92</v>
      </c>
      <c r="BM477" s="173" t="s">
        <v>693</v>
      </c>
    </row>
    <row r="478" spans="2:65" s="176" customFormat="1">
      <c r="B478" s="175"/>
      <c r="D478" s="177" t="s">
        <v>254</v>
      </c>
      <c r="E478" s="178" t="s">
        <v>1</v>
      </c>
      <c r="F478" s="179" t="s">
        <v>694</v>
      </c>
      <c r="H478" s="180">
        <v>18</v>
      </c>
      <c r="I478" s="23"/>
      <c r="L478" s="175"/>
      <c r="M478" s="181"/>
      <c r="T478" s="182"/>
      <c r="AT478" s="178" t="s">
        <v>254</v>
      </c>
      <c r="AU478" s="178" t="s">
        <v>86</v>
      </c>
      <c r="AV478" s="176" t="s">
        <v>86</v>
      </c>
      <c r="AW478" s="176" t="s">
        <v>33</v>
      </c>
      <c r="AX478" s="176" t="s">
        <v>77</v>
      </c>
      <c r="AY478" s="178" t="s">
        <v>245</v>
      </c>
    </row>
    <row r="479" spans="2:65" s="176" customFormat="1">
      <c r="B479" s="175"/>
      <c r="D479" s="177" t="s">
        <v>254</v>
      </c>
      <c r="E479" s="178" t="s">
        <v>1</v>
      </c>
      <c r="F479" s="179" t="s">
        <v>695</v>
      </c>
      <c r="H479" s="180">
        <v>17</v>
      </c>
      <c r="I479" s="23"/>
      <c r="L479" s="175"/>
      <c r="M479" s="181"/>
      <c r="T479" s="182"/>
      <c r="AT479" s="178" t="s">
        <v>254</v>
      </c>
      <c r="AU479" s="178" t="s">
        <v>86</v>
      </c>
      <c r="AV479" s="176" t="s">
        <v>86</v>
      </c>
      <c r="AW479" s="176" t="s">
        <v>33</v>
      </c>
      <c r="AX479" s="176" t="s">
        <v>77</v>
      </c>
      <c r="AY479" s="178" t="s">
        <v>245</v>
      </c>
    </row>
    <row r="480" spans="2:65" s="184" customFormat="1">
      <c r="B480" s="183"/>
      <c r="D480" s="177" t="s">
        <v>254</v>
      </c>
      <c r="E480" s="185" t="s">
        <v>1</v>
      </c>
      <c r="F480" s="186" t="s">
        <v>265</v>
      </c>
      <c r="H480" s="187">
        <v>35</v>
      </c>
      <c r="I480" s="24"/>
      <c r="L480" s="183"/>
      <c r="M480" s="188"/>
      <c r="T480" s="189"/>
      <c r="AT480" s="185" t="s">
        <v>254</v>
      </c>
      <c r="AU480" s="185" t="s">
        <v>86</v>
      </c>
      <c r="AV480" s="184" t="s">
        <v>258</v>
      </c>
      <c r="AW480" s="184" t="s">
        <v>33</v>
      </c>
      <c r="AX480" s="184" t="s">
        <v>8</v>
      </c>
      <c r="AY480" s="185" t="s">
        <v>245</v>
      </c>
    </row>
    <row r="481" spans="2:65" s="51" customFormat="1" ht="21.75" customHeight="1">
      <c r="B481" s="50"/>
      <c r="C481" s="190" t="s">
        <v>696</v>
      </c>
      <c r="D481" s="190" t="s">
        <v>376</v>
      </c>
      <c r="E481" s="191" t="s">
        <v>697</v>
      </c>
      <c r="F481" s="192" t="s">
        <v>698</v>
      </c>
      <c r="G481" s="193" t="s">
        <v>361</v>
      </c>
      <c r="H481" s="194">
        <v>17</v>
      </c>
      <c r="I481" s="25"/>
      <c r="J481" s="195">
        <f>ROUND(I481*H481,0)</f>
        <v>0</v>
      </c>
      <c r="K481" s="192" t="s">
        <v>252</v>
      </c>
      <c r="L481" s="196"/>
      <c r="M481" s="197" t="s">
        <v>1</v>
      </c>
      <c r="N481" s="198" t="s">
        <v>42</v>
      </c>
      <c r="P481" s="171">
        <f>O481*H481</f>
        <v>0</v>
      </c>
      <c r="Q481" s="171">
        <v>2.4000000000000001E-4</v>
      </c>
      <c r="R481" s="171">
        <f>Q481*H481</f>
        <v>4.0800000000000003E-3</v>
      </c>
      <c r="S481" s="171">
        <v>0</v>
      </c>
      <c r="T481" s="172">
        <f>S481*H481</f>
        <v>0</v>
      </c>
      <c r="AR481" s="173" t="s">
        <v>309</v>
      </c>
      <c r="AT481" s="173" t="s">
        <v>376</v>
      </c>
      <c r="AU481" s="173" t="s">
        <v>86</v>
      </c>
      <c r="AY481" s="38" t="s">
        <v>245</v>
      </c>
      <c r="BE481" s="174">
        <f>IF(N481="základní",J481,0)</f>
        <v>0</v>
      </c>
      <c r="BF481" s="174">
        <f>IF(N481="snížená",J481,0)</f>
        <v>0</v>
      </c>
      <c r="BG481" s="174">
        <f>IF(N481="zákl. přenesená",J481,0)</f>
        <v>0</v>
      </c>
      <c r="BH481" s="174">
        <f>IF(N481="sníž. přenesená",J481,0)</f>
        <v>0</v>
      </c>
      <c r="BI481" s="174">
        <f>IF(N481="nulová",J481,0)</f>
        <v>0</v>
      </c>
      <c r="BJ481" s="38" t="s">
        <v>8</v>
      </c>
      <c r="BK481" s="174">
        <f>ROUND(I481*H481,0)</f>
        <v>0</v>
      </c>
      <c r="BL481" s="38" t="s">
        <v>92</v>
      </c>
      <c r="BM481" s="173" t="s">
        <v>699</v>
      </c>
    </row>
    <row r="482" spans="2:65" s="176" customFormat="1">
      <c r="B482" s="175"/>
      <c r="D482" s="177" t="s">
        <v>254</v>
      </c>
      <c r="E482" s="178" t="s">
        <v>1</v>
      </c>
      <c r="F482" s="179" t="s">
        <v>695</v>
      </c>
      <c r="H482" s="180">
        <v>17</v>
      </c>
      <c r="I482" s="23"/>
      <c r="L482" s="175"/>
      <c r="M482" s="181"/>
      <c r="T482" s="182"/>
      <c r="AT482" s="178" t="s">
        <v>254</v>
      </c>
      <c r="AU482" s="178" t="s">
        <v>86</v>
      </c>
      <c r="AV482" s="176" t="s">
        <v>86</v>
      </c>
      <c r="AW482" s="176" t="s">
        <v>33</v>
      </c>
      <c r="AX482" s="176" t="s">
        <v>8</v>
      </c>
      <c r="AY482" s="178" t="s">
        <v>245</v>
      </c>
    </row>
    <row r="483" spans="2:65" s="51" customFormat="1" ht="16.5" customHeight="1">
      <c r="B483" s="50"/>
      <c r="C483" s="190" t="s">
        <v>700</v>
      </c>
      <c r="D483" s="190" t="s">
        <v>376</v>
      </c>
      <c r="E483" s="191" t="s">
        <v>701</v>
      </c>
      <c r="F483" s="192" t="s">
        <v>702</v>
      </c>
      <c r="G483" s="193" t="s">
        <v>361</v>
      </c>
      <c r="H483" s="194">
        <v>18</v>
      </c>
      <c r="I483" s="25"/>
      <c r="J483" s="195">
        <f>ROUND(I483*H483,0)</f>
        <v>0</v>
      </c>
      <c r="K483" s="192" t="s">
        <v>1</v>
      </c>
      <c r="L483" s="196"/>
      <c r="M483" s="197" t="s">
        <v>1</v>
      </c>
      <c r="N483" s="198" t="s">
        <v>42</v>
      </c>
      <c r="P483" s="171">
        <f>O483*H483</f>
        <v>0</v>
      </c>
      <c r="Q483" s="171">
        <v>6.0000000000000002E-5</v>
      </c>
      <c r="R483" s="171">
        <f>Q483*H483</f>
        <v>1.08E-3</v>
      </c>
      <c r="S483" s="171">
        <v>0</v>
      </c>
      <c r="T483" s="172">
        <f>S483*H483</f>
        <v>0</v>
      </c>
      <c r="AR483" s="173" t="s">
        <v>309</v>
      </c>
      <c r="AT483" s="173" t="s">
        <v>376</v>
      </c>
      <c r="AU483" s="173" t="s">
        <v>86</v>
      </c>
      <c r="AY483" s="38" t="s">
        <v>245</v>
      </c>
      <c r="BE483" s="174">
        <f>IF(N483="základní",J483,0)</f>
        <v>0</v>
      </c>
      <c r="BF483" s="174">
        <f>IF(N483="snížená",J483,0)</f>
        <v>0</v>
      </c>
      <c r="BG483" s="174">
        <f>IF(N483="zákl. přenesená",J483,0)</f>
        <v>0</v>
      </c>
      <c r="BH483" s="174">
        <f>IF(N483="sníž. přenesená",J483,0)</f>
        <v>0</v>
      </c>
      <c r="BI483" s="174">
        <f>IF(N483="nulová",J483,0)</f>
        <v>0</v>
      </c>
      <c r="BJ483" s="38" t="s">
        <v>8</v>
      </c>
      <c r="BK483" s="174">
        <f>ROUND(I483*H483,0)</f>
        <v>0</v>
      </c>
      <c r="BL483" s="38" t="s">
        <v>92</v>
      </c>
      <c r="BM483" s="173" t="s">
        <v>703</v>
      </c>
    </row>
    <row r="484" spans="2:65" s="176" customFormat="1">
      <c r="B484" s="175"/>
      <c r="D484" s="177" t="s">
        <v>254</v>
      </c>
      <c r="E484" s="178" t="s">
        <v>1</v>
      </c>
      <c r="F484" s="179" t="s">
        <v>694</v>
      </c>
      <c r="H484" s="180">
        <v>18</v>
      </c>
      <c r="I484" s="23"/>
      <c r="L484" s="175"/>
      <c r="M484" s="181"/>
      <c r="T484" s="182"/>
      <c r="AT484" s="178" t="s">
        <v>254</v>
      </c>
      <c r="AU484" s="178" t="s">
        <v>86</v>
      </c>
      <c r="AV484" s="176" t="s">
        <v>86</v>
      </c>
      <c r="AW484" s="176" t="s">
        <v>33</v>
      </c>
      <c r="AX484" s="176" t="s">
        <v>8</v>
      </c>
      <c r="AY484" s="178" t="s">
        <v>245</v>
      </c>
    </row>
    <row r="485" spans="2:65" s="51" customFormat="1" ht="24.2" customHeight="1">
      <c r="B485" s="50"/>
      <c r="C485" s="163" t="s">
        <v>704</v>
      </c>
      <c r="D485" s="163" t="s">
        <v>248</v>
      </c>
      <c r="E485" s="164" t="s">
        <v>705</v>
      </c>
      <c r="F485" s="165" t="s">
        <v>706</v>
      </c>
      <c r="G485" s="166" t="s">
        <v>361</v>
      </c>
      <c r="H485" s="167">
        <v>17</v>
      </c>
      <c r="I485" s="22"/>
      <c r="J485" s="168">
        <f>ROUND(I485*H485,0)</f>
        <v>0</v>
      </c>
      <c r="K485" s="165" t="s">
        <v>252</v>
      </c>
      <c r="L485" s="50"/>
      <c r="M485" s="169" t="s">
        <v>1</v>
      </c>
      <c r="N485" s="170" t="s">
        <v>42</v>
      </c>
      <c r="P485" s="171">
        <f>O485*H485</f>
        <v>0</v>
      </c>
      <c r="Q485" s="171">
        <v>0</v>
      </c>
      <c r="R485" s="171">
        <f>Q485*H485</f>
        <v>0</v>
      </c>
      <c r="S485" s="171">
        <v>0</v>
      </c>
      <c r="T485" s="172">
        <f>S485*H485</f>
        <v>0</v>
      </c>
      <c r="AR485" s="173" t="s">
        <v>92</v>
      </c>
      <c r="AT485" s="173" t="s">
        <v>248</v>
      </c>
      <c r="AU485" s="173" t="s">
        <v>86</v>
      </c>
      <c r="AY485" s="38" t="s">
        <v>245</v>
      </c>
      <c r="BE485" s="174">
        <f>IF(N485="základní",J485,0)</f>
        <v>0</v>
      </c>
      <c r="BF485" s="174">
        <f>IF(N485="snížená",J485,0)</f>
        <v>0</v>
      </c>
      <c r="BG485" s="174">
        <f>IF(N485="zákl. přenesená",J485,0)</f>
        <v>0</v>
      </c>
      <c r="BH485" s="174">
        <f>IF(N485="sníž. přenesená",J485,0)</f>
        <v>0</v>
      </c>
      <c r="BI485" s="174">
        <f>IF(N485="nulová",J485,0)</f>
        <v>0</v>
      </c>
      <c r="BJ485" s="38" t="s">
        <v>8</v>
      </c>
      <c r="BK485" s="174">
        <f>ROUND(I485*H485,0)</f>
        <v>0</v>
      </c>
      <c r="BL485" s="38" t="s">
        <v>92</v>
      </c>
      <c r="BM485" s="173" t="s">
        <v>707</v>
      </c>
    </row>
    <row r="486" spans="2:65" s="176" customFormat="1">
      <c r="B486" s="175"/>
      <c r="D486" s="177" t="s">
        <v>254</v>
      </c>
      <c r="E486" s="178" t="s">
        <v>1</v>
      </c>
      <c r="F486" s="179" t="s">
        <v>695</v>
      </c>
      <c r="H486" s="180">
        <v>17</v>
      </c>
      <c r="I486" s="23"/>
      <c r="L486" s="175"/>
      <c r="M486" s="181"/>
      <c r="T486" s="182"/>
      <c r="AT486" s="178" t="s">
        <v>254</v>
      </c>
      <c r="AU486" s="178" t="s">
        <v>86</v>
      </c>
      <c r="AV486" s="176" t="s">
        <v>86</v>
      </c>
      <c r="AW486" s="176" t="s">
        <v>33</v>
      </c>
      <c r="AX486" s="176" t="s">
        <v>8</v>
      </c>
      <c r="AY486" s="178" t="s">
        <v>245</v>
      </c>
    </row>
    <row r="487" spans="2:65" s="51" customFormat="1" ht="21.75" customHeight="1">
      <c r="B487" s="50"/>
      <c r="C487" s="190" t="s">
        <v>708</v>
      </c>
      <c r="D487" s="190" t="s">
        <v>376</v>
      </c>
      <c r="E487" s="191" t="s">
        <v>709</v>
      </c>
      <c r="F487" s="192" t="s">
        <v>710</v>
      </c>
      <c r="G487" s="193" t="s">
        <v>566</v>
      </c>
      <c r="H487" s="194">
        <v>11.9</v>
      </c>
      <c r="I487" s="25"/>
      <c r="J487" s="195">
        <f>ROUND(I487*H487,0)</f>
        <v>0</v>
      </c>
      <c r="K487" s="192" t="s">
        <v>252</v>
      </c>
      <c r="L487" s="196"/>
      <c r="M487" s="197" t="s">
        <v>1</v>
      </c>
      <c r="N487" s="198" t="s">
        <v>42</v>
      </c>
      <c r="P487" s="171">
        <f>O487*H487</f>
        <v>0</v>
      </c>
      <c r="Q487" s="171">
        <v>1.91E-3</v>
      </c>
      <c r="R487" s="171">
        <f>Q487*H487</f>
        <v>2.2729000000000003E-2</v>
      </c>
      <c r="S487" s="171">
        <v>0</v>
      </c>
      <c r="T487" s="172">
        <f>S487*H487</f>
        <v>0</v>
      </c>
      <c r="AR487" s="173" t="s">
        <v>309</v>
      </c>
      <c r="AT487" s="173" t="s">
        <v>376</v>
      </c>
      <c r="AU487" s="173" t="s">
        <v>86</v>
      </c>
      <c r="AY487" s="38" t="s">
        <v>245</v>
      </c>
      <c r="BE487" s="174">
        <f>IF(N487="základní",J487,0)</f>
        <v>0</v>
      </c>
      <c r="BF487" s="174">
        <f>IF(N487="snížená",J487,0)</f>
        <v>0</v>
      </c>
      <c r="BG487" s="174">
        <f>IF(N487="zákl. přenesená",J487,0)</f>
        <v>0</v>
      </c>
      <c r="BH487" s="174">
        <f>IF(N487="sníž. přenesená",J487,0)</f>
        <v>0</v>
      </c>
      <c r="BI487" s="174">
        <f>IF(N487="nulová",J487,0)</f>
        <v>0</v>
      </c>
      <c r="BJ487" s="38" t="s">
        <v>8</v>
      </c>
      <c r="BK487" s="174">
        <f>ROUND(I487*H487,0)</f>
        <v>0</v>
      </c>
      <c r="BL487" s="38" t="s">
        <v>92</v>
      </c>
      <c r="BM487" s="173" t="s">
        <v>711</v>
      </c>
    </row>
    <row r="488" spans="2:65" s="176" customFormat="1">
      <c r="B488" s="175"/>
      <c r="D488" s="177" t="s">
        <v>254</v>
      </c>
      <c r="E488" s="178" t="s">
        <v>1</v>
      </c>
      <c r="F488" s="179" t="s">
        <v>712</v>
      </c>
      <c r="H488" s="180">
        <v>11.9</v>
      </c>
      <c r="I488" s="23"/>
      <c r="L488" s="175"/>
      <c r="M488" s="181"/>
      <c r="T488" s="182"/>
      <c r="AT488" s="178" t="s">
        <v>254</v>
      </c>
      <c r="AU488" s="178" t="s">
        <v>86</v>
      </c>
      <c r="AV488" s="176" t="s">
        <v>86</v>
      </c>
      <c r="AW488" s="176" t="s">
        <v>33</v>
      </c>
      <c r="AX488" s="176" t="s">
        <v>8</v>
      </c>
      <c r="AY488" s="178" t="s">
        <v>245</v>
      </c>
    </row>
    <row r="489" spans="2:65" s="152" customFormat="1" ht="22.9" customHeight="1">
      <c r="B489" s="151"/>
      <c r="D489" s="153" t="s">
        <v>76</v>
      </c>
      <c r="E489" s="161" t="s">
        <v>317</v>
      </c>
      <c r="F489" s="161" t="s">
        <v>713</v>
      </c>
      <c r="I489" s="21"/>
      <c r="J489" s="162">
        <f>BK489</f>
        <v>0</v>
      </c>
      <c r="L489" s="151"/>
      <c r="M489" s="156"/>
      <c r="P489" s="157">
        <f>SUM(P490:P682)</f>
        <v>0</v>
      </c>
      <c r="R489" s="157">
        <f>SUM(R490:R682)</f>
        <v>39.293325151200015</v>
      </c>
      <c r="T489" s="158">
        <f>SUM(T490:T682)</f>
        <v>390.02593800000005</v>
      </c>
      <c r="AR489" s="153" t="s">
        <v>8</v>
      </c>
      <c r="AT489" s="159" t="s">
        <v>76</v>
      </c>
      <c r="AU489" s="159" t="s">
        <v>8</v>
      </c>
      <c r="AY489" s="153" t="s">
        <v>245</v>
      </c>
      <c r="BK489" s="160">
        <f>SUM(BK490:BK682)</f>
        <v>0</v>
      </c>
    </row>
    <row r="490" spans="2:65" s="51" customFormat="1" ht="33" customHeight="1">
      <c r="B490" s="50"/>
      <c r="C490" s="163" t="s">
        <v>714</v>
      </c>
      <c r="D490" s="163" t="s">
        <v>248</v>
      </c>
      <c r="E490" s="164" t="s">
        <v>715</v>
      </c>
      <c r="F490" s="165" t="s">
        <v>716</v>
      </c>
      <c r="G490" s="166" t="s">
        <v>566</v>
      </c>
      <c r="H490" s="167">
        <v>69.39</v>
      </c>
      <c r="I490" s="22"/>
      <c r="J490" s="168">
        <f>ROUND(I490*H490,0)</f>
        <v>0</v>
      </c>
      <c r="K490" s="165" t="s">
        <v>252</v>
      </c>
      <c r="L490" s="50"/>
      <c r="M490" s="169" t="s">
        <v>1</v>
      </c>
      <c r="N490" s="170" t="s">
        <v>42</v>
      </c>
      <c r="P490" s="171">
        <f>O490*H490</f>
        <v>0</v>
      </c>
      <c r="Q490" s="171">
        <v>0.14214640000000001</v>
      </c>
      <c r="R490" s="171">
        <f>Q490*H490</f>
        <v>9.8635386960000009</v>
      </c>
      <c r="S490" s="171">
        <v>0</v>
      </c>
      <c r="T490" s="172">
        <f>S490*H490</f>
        <v>0</v>
      </c>
      <c r="AR490" s="173" t="s">
        <v>92</v>
      </c>
      <c r="AT490" s="173" t="s">
        <v>248</v>
      </c>
      <c r="AU490" s="173" t="s">
        <v>86</v>
      </c>
      <c r="AY490" s="38" t="s">
        <v>245</v>
      </c>
      <c r="BE490" s="174">
        <f>IF(N490="základní",J490,0)</f>
        <v>0</v>
      </c>
      <c r="BF490" s="174">
        <f>IF(N490="snížená",J490,0)</f>
        <v>0</v>
      </c>
      <c r="BG490" s="174">
        <f>IF(N490="zákl. přenesená",J490,0)</f>
        <v>0</v>
      </c>
      <c r="BH490" s="174">
        <f>IF(N490="sníž. přenesená",J490,0)</f>
        <v>0</v>
      </c>
      <c r="BI490" s="174">
        <f>IF(N490="nulová",J490,0)</f>
        <v>0</v>
      </c>
      <c r="BJ490" s="38" t="s">
        <v>8</v>
      </c>
      <c r="BK490" s="174">
        <f>ROUND(I490*H490,0)</f>
        <v>0</v>
      </c>
      <c r="BL490" s="38" t="s">
        <v>92</v>
      </c>
      <c r="BM490" s="173" t="s">
        <v>717</v>
      </c>
    </row>
    <row r="491" spans="2:65" s="176" customFormat="1">
      <c r="B491" s="175"/>
      <c r="D491" s="177" t="s">
        <v>254</v>
      </c>
      <c r="E491" s="178" t="s">
        <v>1</v>
      </c>
      <c r="F491" s="179" t="s">
        <v>718</v>
      </c>
      <c r="H491" s="180">
        <v>69.39</v>
      </c>
      <c r="I491" s="23"/>
      <c r="L491" s="175"/>
      <c r="M491" s="181"/>
      <c r="T491" s="182"/>
      <c r="AT491" s="178" t="s">
        <v>254</v>
      </c>
      <c r="AU491" s="178" t="s">
        <v>86</v>
      </c>
      <c r="AV491" s="176" t="s">
        <v>86</v>
      </c>
      <c r="AW491" s="176" t="s">
        <v>33</v>
      </c>
      <c r="AX491" s="176" t="s">
        <v>8</v>
      </c>
      <c r="AY491" s="178" t="s">
        <v>245</v>
      </c>
    </row>
    <row r="492" spans="2:65" s="51" customFormat="1" ht="16.5" customHeight="1">
      <c r="B492" s="50"/>
      <c r="C492" s="190" t="s">
        <v>719</v>
      </c>
      <c r="D492" s="190" t="s">
        <v>376</v>
      </c>
      <c r="E492" s="191" t="s">
        <v>720</v>
      </c>
      <c r="F492" s="192" t="s">
        <v>721</v>
      </c>
      <c r="G492" s="193" t="s">
        <v>566</v>
      </c>
      <c r="H492" s="194">
        <v>141.55600000000001</v>
      </c>
      <c r="I492" s="25"/>
      <c r="J492" s="195">
        <f>ROUND(I492*H492,0)</f>
        <v>0</v>
      </c>
      <c r="K492" s="192" t="s">
        <v>1</v>
      </c>
      <c r="L492" s="196"/>
      <c r="M492" s="197" t="s">
        <v>1</v>
      </c>
      <c r="N492" s="198" t="s">
        <v>42</v>
      </c>
      <c r="P492" s="171">
        <f>O492*H492</f>
        <v>0</v>
      </c>
      <c r="Q492" s="171">
        <v>4.5999999999999999E-2</v>
      </c>
      <c r="R492" s="171">
        <f>Q492*H492</f>
        <v>6.5115760000000007</v>
      </c>
      <c r="S492" s="171">
        <v>0</v>
      </c>
      <c r="T492" s="172">
        <f>S492*H492</f>
        <v>0</v>
      </c>
      <c r="AR492" s="173" t="s">
        <v>309</v>
      </c>
      <c r="AT492" s="173" t="s">
        <v>376</v>
      </c>
      <c r="AU492" s="173" t="s">
        <v>86</v>
      </c>
      <c r="AY492" s="38" t="s">
        <v>245</v>
      </c>
      <c r="BE492" s="174">
        <f>IF(N492="základní",J492,0)</f>
        <v>0</v>
      </c>
      <c r="BF492" s="174">
        <f>IF(N492="snížená",J492,0)</f>
        <v>0</v>
      </c>
      <c r="BG492" s="174">
        <f>IF(N492="zákl. přenesená",J492,0)</f>
        <v>0</v>
      </c>
      <c r="BH492" s="174">
        <f>IF(N492="sníž. přenesená",J492,0)</f>
        <v>0</v>
      </c>
      <c r="BI492" s="174">
        <f>IF(N492="nulová",J492,0)</f>
        <v>0</v>
      </c>
      <c r="BJ492" s="38" t="s">
        <v>8</v>
      </c>
      <c r="BK492" s="174">
        <f>ROUND(I492*H492,0)</f>
        <v>0</v>
      </c>
      <c r="BL492" s="38" t="s">
        <v>92</v>
      </c>
      <c r="BM492" s="173" t="s">
        <v>722</v>
      </c>
    </row>
    <row r="493" spans="2:65" s="176" customFormat="1">
      <c r="B493" s="175"/>
      <c r="D493" s="177" t="s">
        <v>254</v>
      </c>
      <c r="E493" s="178" t="s">
        <v>1</v>
      </c>
      <c r="F493" s="179" t="s">
        <v>723</v>
      </c>
      <c r="H493" s="180">
        <v>141.55600000000001</v>
      </c>
      <c r="I493" s="23"/>
      <c r="L493" s="175"/>
      <c r="M493" s="181"/>
      <c r="T493" s="182"/>
      <c r="AT493" s="178" t="s">
        <v>254</v>
      </c>
      <c r="AU493" s="178" t="s">
        <v>86</v>
      </c>
      <c r="AV493" s="176" t="s">
        <v>86</v>
      </c>
      <c r="AW493" s="176" t="s">
        <v>33</v>
      </c>
      <c r="AX493" s="176" t="s">
        <v>8</v>
      </c>
      <c r="AY493" s="178" t="s">
        <v>245</v>
      </c>
    </row>
    <row r="494" spans="2:65" s="51" customFormat="1" ht="24.2" customHeight="1">
      <c r="B494" s="50"/>
      <c r="C494" s="163" t="s">
        <v>724</v>
      </c>
      <c r="D494" s="163" t="s">
        <v>248</v>
      </c>
      <c r="E494" s="164" t="s">
        <v>725</v>
      </c>
      <c r="F494" s="165" t="s">
        <v>726</v>
      </c>
      <c r="G494" s="166" t="s">
        <v>566</v>
      </c>
      <c r="H494" s="167">
        <v>24.3</v>
      </c>
      <c r="I494" s="22"/>
      <c r="J494" s="168">
        <f>ROUND(I494*H494,0)</f>
        <v>0</v>
      </c>
      <c r="K494" s="165" t="s">
        <v>252</v>
      </c>
      <c r="L494" s="50"/>
      <c r="M494" s="169" t="s">
        <v>1</v>
      </c>
      <c r="N494" s="170" t="s">
        <v>42</v>
      </c>
      <c r="P494" s="171">
        <f>O494*H494</f>
        <v>0</v>
      </c>
      <c r="Q494" s="171">
        <v>8.2170000000000003E-3</v>
      </c>
      <c r="R494" s="171">
        <f>Q494*H494</f>
        <v>0.19967310000000002</v>
      </c>
      <c r="S494" s="171">
        <v>0</v>
      </c>
      <c r="T494" s="172">
        <f>S494*H494</f>
        <v>0</v>
      </c>
      <c r="AR494" s="173" t="s">
        <v>92</v>
      </c>
      <c r="AT494" s="173" t="s">
        <v>248</v>
      </c>
      <c r="AU494" s="173" t="s">
        <v>86</v>
      </c>
      <c r="AY494" s="38" t="s">
        <v>245</v>
      </c>
      <c r="BE494" s="174">
        <f>IF(N494="základní",J494,0)</f>
        <v>0</v>
      </c>
      <c r="BF494" s="174">
        <f>IF(N494="snížená",J494,0)</f>
        <v>0</v>
      </c>
      <c r="BG494" s="174">
        <f>IF(N494="zákl. přenesená",J494,0)</f>
        <v>0</v>
      </c>
      <c r="BH494" s="174">
        <f>IF(N494="sníž. přenesená",J494,0)</f>
        <v>0</v>
      </c>
      <c r="BI494" s="174">
        <f>IF(N494="nulová",J494,0)</f>
        <v>0</v>
      </c>
      <c r="BJ494" s="38" t="s">
        <v>8</v>
      </c>
      <c r="BK494" s="174">
        <f>ROUND(I494*H494,0)</f>
        <v>0</v>
      </c>
      <c r="BL494" s="38" t="s">
        <v>92</v>
      </c>
      <c r="BM494" s="173" t="s">
        <v>727</v>
      </c>
    </row>
    <row r="495" spans="2:65" s="176" customFormat="1">
      <c r="B495" s="175"/>
      <c r="D495" s="177" t="s">
        <v>254</v>
      </c>
      <c r="E495" s="178" t="s">
        <v>1</v>
      </c>
      <c r="F495" s="179" t="s">
        <v>728</v>
      </c>
      <c r="H495" s="180">
        <v>24.3</v>
      </c>
      <c r="I495" s="23"/>
      <c r="L495" s="175"/>
      <c r="M495" s="181"/>
      <c r="T495" s="182"/>
      <c r="AT495" s="178" t="s">
        <v>254</v>
      </c>
      <c r="AU495" s="178" t="s">
        <v>86</v>
      </c>
      <c r="AV495" s="176" t="s">
        <v>86</v>
      </c>
      <c r="AW495" s="176" t="s">
        <v>33</v>
      </c>
      <c r="AX495" s="176" t="s">
        <v>8</v>
      </c>
      <c r="AY495" s="178" t="s">
        <v>245</v>
      </c>
    </row>
    <row r="496" spans="2:65" s="51" customFormat="1" ht="24.2" customHeight="1">
      <c r="B496" s="50"/>
      <c r="C496" s="163" t="s">
        <v>729</v>
      </c>
      <c r="D496" s="163" t="s">
        <v>248</v>
      </c>
      <c r="E496" s="164" t="s">
        <v>730</v>
      </c>
      <c r="F496" s="165" t="s">
        <v>731</v>
      </c>
      <c r="G496" s="166" t="s">
        <v>566</v>
      </c>
      <c r="H496" s="167">
        <v>114.48</v>
      </c>
      <c r="I496" s="22"/>
      <c r="J496" s="168">
        <f>ROUND(I496*H496,0)</f>
        <v>0</v>
      </c>
      <c r="K496" s="165" t="s">
        <v>252</v>
      </c>
      <c r="L496" s="50"/>
      <c r="M496" s="169" t="s">
        <v>1</v>
      </c>
      <c r="N496" s="170" t="s">
        <v>42</v>
      </c>
      <c r="P496" s="171">
        <f>O496*H496</f>
        <v>0</v>
      </c>
      <c r="Q496" s="171">
        <v>1.4442E-2</v>
      </c>
      <c r="R496" s="171">
        <f>Q496*H496</f>
        <v>1.65332016</v>
      </c>
      <c r="S496" s="171">
        <v>0</v>
      </c>
      <c r="T496" s="172">
        <f>S496*H496</f>
        <v>0</v>
      </c>
      <c r="AR496" s="173" t="s">
        <v>92</v>
      </c>
      <c r="AT496" s="173" t="s">
        <v>248</v>
      </c>
      <c r="AU496" s="173" t="s">
        <v>86</v>
      </c>
      <c r="AY496" s="38" t="s">
        <v>245</v>
      </c>
      <c r="BE496" s="174">
        <f>IF(N496="základní",J496,0)</f>
        <v>0</v>
      </c>
      <c r="BF496" s="174">
        <f>IF(N496="snížená",J496,0)</f>
        <v>0</v>
      </c>
      <c r="BG496" s="174">
        <f>IF(N496="zákl. přenesená",J496,0)</f>
        <v>0</v>
      </c>
      <c r="BH496" s="174">
        <f>IF(N496="sníž. přenesená",J496,0)</f>
        <v>0</v>
      </c>
      <c r="BI496" s="174">
        <f>IF(N496="nulová",J496,0)</f>
        <v>0</v>
      </c>
      <c r="BJ496" s="38" t="s">
        <v>8</v>
      </c>
      <c r="BK496" s="174">
        <f>ROUND(I496*H496,0)</f>
        <v>0</v>
      </c>
      <c r="BL496" s="38" t="s">
        <v>92</v>
      </c>
      <c r="BM496" s="173" t="s">
        <v>732</v>
      </c>
    </row>
    <row r="497" spans="2:65" s="176" customFormat="1">
      <c r="B497" s="175"/>
      <c r="D497" s="177" t="s">
        <v>254</v>
      </c>
      <c r="E497" s="178" t="s">
        <v>1</v>
      </c>
      <c r="F497" s="179" t="s">
        <v>733</v>
      </c>
      <c r="H497" s="180">
        <v>114.48</v>
      </c>
      <c r="I497" s="23"/>
      <c r="L497" s="175"/>
      <c r="M497" s="181"/>
      <c r="T497" s="182"/>
      <c r="AT497" s="178" t="s">
        <v>254</v>
      </c>
      <c r="AU497" s="178" t="s">
        <v>86</v>
      </c>
      <c r="AV497" s="176" t="s">
        <v>86</v>
      </c>
      <c r="AW497" s="176" t="s">
        <v>33</v>
      </c>
      <c r="AX497" s="176" t="s">
        <v>8</v>
      </c>
      <c r="AY497" s="178" t="s">
        <v>245</v>
      </c>
    </row>
    <row r="498" spans="2:65" s="51" customFormat="1" ht="24.2" customHeight="1">
      <c r="B498" s="50"/>
      <c r="C498" s="163" t="s">
        <v>734</v>
      </c>
      <c r="D498" s="163" t="s">
        <v>248</v>
      </c>
      <c r="E498" s="164" t="s">
        <v>735</v>
      </c>
      <c r="F498" s="165" t="s">
        <v>736</v>
      </c>
      <c r="G498" s="166" t="s">
        <v>251</v>
      </c>
      <c r="H498" s="167">
        <v>109.2</v>
      </c>
      <c r="I498" s="22"/>
      <c r="J498" s="168">
        <f>ROUND(I498*H498,0)</f>
        <v>0</v>
      </c>
      <c r="K498" s="165" t="s">
        <v>252</v>
      </c>
      <c r="L498" s="50"/>
      <c r="M498" s="169" t="s">
        <v>1</v>
      </c>
      <c r="N498" s="170" t="s">
        <v>42</v>
      </c>
      <c r="P498" s="171">
        <f>O498*H498</f>
        <v>0</v>
      </c>
      <c r="Q498" s="171">
        <v>4.6749999999999998E-4</v>
      </c>
      <c r="R498" s="171">
        <f>Q498*H498</f>
        <v>5.1050999999999999E-2</v>
      </c>
      <c r="S498" s="171">
        <v>0</v>
      </c>
      <c r="T498" s="172">
        <f>S498*H498</f>
        <v>0</v>
      </c>
      <c r="AR498" s="173" t="s">
        <v>92</v>
      </c>
      <c r="AT498" s="173" t="s">
        <v>248</v>
      </c>
      <c r="AU498" s="173" t="s">
        <v>86</v>
      </c>
      <c r="AY498" s="38" t="s">
        <v>245</v>
      </c>
      <c r="BE498" s="174">
        <f>IF(N498="základní",J498,0)</f>
        <v>0</v>
      </c>
      <c r="BF498" s="174">
        <f>IF(N498="snížená",J498,0)</f>
        <v>0</v>
      </c>
      <c r="BG498" s="174">
        <f>IF(N498="zákl. přenesená",J498,0)</f>
        <v>0</v>
      </c>
      <c r="BH498" s="174">
        <f>IF(N498="sníž. přenesená",J498,0)</f>
        <v>0</v>
      </c>
      <c r="BI498" s="174">
        <f>IF(N498="nulová",J498,0)</f>
        <v>0</v>
      </c>
      <c r="BJ498" s="38" t="s">
        <v>8</v>
      </c>
      <c r="BK498" s="174">
        <f>ROUND(I498*H498,0)</f>
        <v>0</v>
      </c>
      <c r="BL498" s="38" t="s">
        <v>92</v>
      </c>
      <c r="BM498" s="173" t="s">
        <v>737</v>
      </c>
    </row>
    <row r="499" spans="2:65" s="176" customFormat="1">
      <c r="B499" s="175"/>
      <c r="D499" s="177" t="s">
        <v>254</v>
      </c>
      <c r="E499" s="178" t="s">
        <v>1</v>
      </c>
      <c r="F499" s="179" t="s">
        <v>738</v>
      </c>
      <c r="H499" s="180">
        <v>19.641999999999999</v>
      </c>
      <c r="I499" s="23"/>
      <c r="L499" s="175"/>
      <c r="M499" s="181"/>
      <c r="T499" s="182"/>
      <c r="AT499" s="178" t="s">
        <v>254</v>
      </c>
      <c r="AU499" s="178" t="s">
        <v>86</v>
      </c>
      <c r="AV499" s="176" t="s">
        <v>86</v>
      </c>
      <c r="AW499" s="176" t="s">
        <v>33</v>
      </c>
      <c r="AX499" s="176" t="s">
        <v>77</v>
      </c>
      <c r="AY499" s="178" t="s">
        <v>245</v>
      </c>
    </row>
    <row r="500" spans="2:65" s="176" customFormat="1">
      <c r="B500" s="175"/>
      <c r="D500" s="177" t="s">
        <v>254</v>
      </c>
      <c r="E500" s="178" t="s">
        <v>1</v>
      </c>
      <c r="F500" s="179" t="s">
        <v>739</v>
      </c>
      <c r="H500" s="180">
        <v>3.645</v>
      </c>
      <c r="I500" s="23"/>
      <c r="L500" s="175"/>
      <c r="M500" s="181"/>
      <c r="T500" s="182"/>
      <c r="AT500" s="178" t="s">
        <v>254</v>
      </c>
      <c r="AU500" s="178" t="s">
        <v>86</v>
      </c>
      <c r="AV500" s="176" t="s">
        <v>86</v>
      </c>
      <c r="AW500" s="176" t="s">
        <v>33</v>
      </c>
      <c r="AX500" s="176" t="s">
        <v>77</v>
      </c>
      <c r="AY500" s="178" t="s">
        <v>245</v>
      </c>
    </row>
    <row r="501" spans="2:65" s="184" customFormat="1">
      <c r="B501" s="183"/>
      <c r="D501" s="177" t="s">
        <v>254</v>
      </c>
      <c r="E501" s="185" t="s">
        <v>1</v>
      </c>
      <c r="F501" s="186" t="s">
        <v>265</v>
      </c>
      <c r="H501" s="187">
        <v>23.286999999999999</v>
      </c>
      <c r="I501" s="24"/>
      <c r="L501" s="183"/>
      <c r="M501" s="188"/>
      <c r="T501" s="189"/>
      <c r="AT501" s="185" t="s">
        <v>254</v>
      </c>
      <c r="AU501" s="185" t="s">
        <v>86</v>
      </c>
      <c r="AV501" s="184" t="s">
        <v>258</v>
      </c>
      <c r="AW501" s="184" t="s">
        <v>33</v>
      </c>
      <c r="AX501" s="184" t="s">
        <v>77</v>
      </c>
      <c r="AY501" s="185" t="s">
        <v>245</v>
      </c>
    </row>
    <row r="502" spans="2:65" s="176" customFormat="1">
      <c r="B502" s="175"/>
      <c r="D502" s="177" t="s">
        <v>254</v>
      </c>
      <c r="E502" s="178" t="s">
        <v>1</v>
      </c>
      <c r="F502" s="179" t="s">
        <v>740</v>
      </c>
      <c r="H502" s="180">
        <v>3.0379999999999998</v>
      </c>
      <c r="I502" s="23"/>
      <c r="L502" s="175"/>
      <c r="M502" s="181"/>
      <c r="T502" s="182"/>
      <c r="AT502" s="178" t="s">
        <v>254</v>
      </c>
      <c r="AU502" s="178" t="s">
        <v>86</v>
      </c>
      <c r="AV502" s="176" t="s">
        <v>86</v>
      </c>
      <c r="AW502" s="176" t="s">
        <v>33</v>
      </c>
      <c r="AX502" s="176" t="s">
        <v>77</v>
      </c>
      <c r="AY502" s="178" t="s">
        <v>245</v>
      </c>
    </row>
    <row r="503" spans="2:65" s="176" customFormat="1">
      <c r="B503" s="175"/>
      <c r="D503" s="177" t="s">
        <v>254</v>
      </c>
      <c r="E503" s="178" t="s">
        <v>1</v>
      </c>
      <c r="F503" s="179" t="s">
        <v>741</v>
      </c>
      <c r="H503" s="180">
        <v>28.62</v>
      </c>
      <c r="I503" s="23"/>
      <c r="L503" s="175"/>
      <c r="M503" s="181"/>
      <c r="T503" s="182"/>
      <c r="AT503" s="178" t="s">
        <v>254</v>
      </c>
      <c r="AU503" s="178" t="s">
        <v>86</v>
      </c>
      <c r="AV503" s="176" t="s">
        <v>86</v>
      </c>
      <c r="AW503" s="176" t="s">
        <v>33</v>
      </c>
      <c r="AX503" s="176" t="s">
        <v>77</v>
      </c>
      <c r="AY503" s="178" t="s">
        <v>245</v>
      </c>
    </row>
    <row r="504" spans="2:65" s="184" customFormat="1">
      <c r="B504" s="183"/>
      <c r="D504" s="177" t="s">
        <v>254</v>
      </c>
      <c r="E504" s="185" t="s">
        <v>1</v>
      </c>
      <c r="F504" s="186" t="s">
        <v>265</v>
      </c>
      <c r="H504" s="187">
        <v>31.658000000000001</v>
      </c>
      <c r="I504" s="24"/>
      <c r="L504" s="183"/>
      <c r="M504" s="188"/>
      <c r="T504" s="189"/>
      <c r="AT504" s="185" t="s">
        <v>254</v>
      </c>
      <c r="AU504" s="185" t="s">
        <v>86</v>
      </c>
      <c r="AV504" s="184" t="s">
        <v>258</v>
      </c>
      <c r="AW504" s="184" t="s">
        <v>33</v>
      </c>
      <c r="AX504" s="184" t="s">
        <v>77</v>
      </c>
      <c r="AY504" s="185" t="s">
        <v>245</v>
      </c>
    </row>
    <row r="505" spans="2:65" s="176" customFormat="1">
      <c r="B505" s="175"/>
      <c r="D505" s="177" t="s">
        <v>254</v>
      </c>
      <c r="E505" s="178" t="s">
        <v>1</v>
      </c>
      <c r="F505" s="179" t="s">
        <v>465</v>
      </c>
      <c r="H505" s="180">
        <v>12.255000000000001</v>
      </c>
      <c r="I505" s="23"/>
      <c r="L505" s="175"/>
      <c r="M505" s="181"/>
      <c r="T505" s="182"/>
      <c r="AT505" s="178" t="s">
        <v>254</v>
      </c>
      <c r="AU505" s="178" t="s">
        <v>86</v>
      </c>
      <c r="AV505" s="176" t="s">
        <v>86</v>
      </c>
      <c r="AW505" s="176" t="s">
        <v>33</v>
      </c>
      <c r="AX505" s="176" t="s">
        <v>77</v>
      </c>
      <c r="AY505" s="178" t="s">
        <v>245</v>
      </c>
    </row>
    <row r="506" spans="2:65" s="184" customFormat="1">
      <c r="B506" s="183"/>
      <c r="D506" s="177" t="s">
        <v>254</v>
      </c>
      <c r="E506" s="185" t="s">
        <v>1</v>
      </c>
      <c r="F506" s="186" t="s">
        <v>265</v>
      </c>
      <c r="H506" s="187">
        <v>12.255000000000001</v>
      </c>
      <c r="I506" s="24"/>
      <c r="L506" s="183"/>
      <c r="M506" s="188"/>
      <c r="T506" s="189"/>
      <c r="AT506" s="185" t="s">
        <v>254</v>
      </c>
      <c r="AU506" s="185" t="s">
        <v>86</v>
      </c>
      <c r="AV506" s="184" t="s">
        <v>258</v>
      </c>
      <c r="AW506" s="184" t="s">
        <v>33</v>
      </c>
      <c r="AX506" s="184" t="s">
        <v>77</v>
      </c>
      <c r="AY506" s="185" t="s">
        <v>245</v>
      </c>
    </row>
    <row r="507" spans="2:65" s="176" customFormat="1">
      <c r="B507" s="175"/>
      <c r="D507" s="177" t="s">
        <v>254</v>
      </c>
      <c r="E507" s="178" t="s">
        <v>1</v>
      </c>
      <c r="F507" s="179" t="s">
        <v>742</v>
      </c>
      <c r="H507" s="180">
        <v>42</v>
      </c>
      <c r="I507" s="23"/>
      <c r="L507" s="175"/>
      <c r="M507" s="181"/>
      <c r="T507" s="182"/>
      <c r="AT507" s="178" t="s">
        <v>254</v>
      </c>
      <c r="AU507" s="178" t="s">
        <v>86</v>
      </c>
      <c r="AV507" s="176" t="s">
        <v>86</v>
      </c>
      <c r="AW507" s="176" t="s">
        <v>33</v>
      </c>
      <c r="AX507" s="176" t="s">
        <v>77</v>
      </c>
      <c r="AY507" s="178" t="s">
        <v>245</v>
      </c>
    </row>
    <row r="508" spans="2:65" s="184" customFormat="1">
      <c r="B508" s="183"/>
      <c r="D508" s="177" t="s">
        <v>254</v>
      </c>
      <c r="E508" s="185" t="s">
        <v>1</v>
      </c>
      <c r="F508" s="186" t="s">
        <v>265</v>
      </c>
      <c r="H508" s="187">
        <v>42</v>
      </c>
      <c r="I508" s="24"/>
      <c r="L508" s="183"/>
      <c r="M508" s="188"/>
      <c r="T508" s="189"/>
      <c r="AT508" s="185" t="s">
        <v>254</v>
      </c>
      <c r="AU508" s="185" t="s">
        <v>86</v>
      </c>
      <c r="AV508" s="184" t="s">
        <v>258</v>
      </c>
      <c r="AW508" s="184" t="s">
        <v>33</v>
      </c>
      <c r="AX508" s="184" t="s">
        <v>77</v>
      </c>
      <c r="AY508" s="185" t="s">
        <v>245</v>
      </c>
    </row>
    <row r="509" spans="2:65" s="200" customFormat="1">
      <c r="B509" s="199"/>
      <c r="D509" s="177" t="s">
        <v>254</v>
      </c>
      <c r="E509" s="201" t="s">
        <v>1</v>
      </c>
      <c r="F509" s="202" t="s">
        <v>440</v>
      </c>
      <c r="H509" s="203">
        <v>109.2</v>
      </c>
      <c r="I509" s="26"/>
      <c r="L509" s="199"/>
      <c r="M509" s="204"/>
      <c r="T509" s="205"/>
      <c r="AT509" s="201" t="s">
        <v>254</v>
      </c>
      <c r="AU509" s="201" t="s">
        <v>86</v>
      </c>
      <c r="AV509" s="200" t="s">
        <v>92</v>
      </c>
      <c r="AW509" s="200" t="s">
        <v>33</v>
      </c>
      <c r="AX509" s="200" t="s">
        <v>8</v>
      </c>
      <c r="AY509" s="201" t="s">
        <v>245</v>
      </c>
    </row>
    <row r="510" spans="2:65" s="51" customFormat="1" ht="33" customHeight="1">
      <c r="B510" s="50"/>
      <c r="C510" s="163" t="s">
        <v>743</v>
      </c>
      <c r="D510" s="163" t="s">
        <v>248</v>
      </c>
      <c r="E510" s="164" t="s">
        <v>744</v>
      </c>
      <c r="F510" s="165" t="s">
        <v>745</v>
      </c>
      <c r="G510" s="166" t="s">
        <v>566</v>
      </c>
      <c r="H510" s="167">
        <v>43</v>
      </c>
      <c r="I510" s="22"/>
      <c r="J510" s="168">
        <f>ROUND(I510*H510,0)</f>
        <v>0</v>
      </c>
      <c r="K510" s="165" t="s">
        <v>1</v>
      </c>
      <c r="L510" s="50"/>
      <c r="M510" s="169" t="s">
        <v>1</v>
      </c>
      <c r="N510" s="170" t="s">
        <v>42</v>
      </c>
      <c r="P510" s="171">
        <f>O510*H510</f>
        <v>0</v>
      </c>
      <c r="Q510" s="171">
        <v>0.48588490000000001</v>
      </c>
      <c r="R510" s="171">
        <f>Q510*H510</f>
        <v>20.8930507</v>
      </c>
      <c r="S510" s="171">
        <v>0</v>
      </c>
      <c r="T510" s="172">
        <f>S510*H510</f>
        <v>0</v>
      </c>
      <c r="AR510" s="173" t="s">
        <v>92</v>
      </c>
      <c r="AT510" s="173" t="s">
        <v>248</v>
      </c>
      <c r="AU510" s="173" t="s">
        <v>86</v>
      </c>
      <c r="AY510" s="38" t="s">
        <v>245</v>
      </c>
      <c r="BE510" s="174">
        <f>IF(N510="základní",J510,0)</f>
        <v>0</v>
      </c>
      <c r="BF510" s="174">
        <f>IF(N510="snížená",J510,0)</f>
        <v>0</v>
      </c>
      <c r="BG510" s="174">
        <f>IF(N510="zákl. přenesená",J510,0)</f>
        <v>0</v>
      </c>
      <c r="BH510" s="174">
        <f>IF(N510="sníž. přenesená",J510,0)</f>
        <v>0</v>
      </c>
      <c r="BI510" s="174">
        <f>IF(N510="nulová",J510,0)</f>
        <v>0</v>
      </c>
      <c r="BJ510" s="38" t="s">
        <v>8</v>
      </c>
      <c r="BK510" s="174">
        <f>ROUND(I510*H510,0)</f>
        <v>0</v>
      </c>
      <c r="BL510" s="38" t="s">
        <v>92</v>
      </c>
      <c r="BM510" s="173" t="s">
        <v>746</v>
      </c>
    </row>
    <row r="511" spans="2:65" s="176" customFormat="1">
      <c r="B511" s="175"/>
      <c r="D511" s="177" t="s">
        <v>254</v>
      </c>
      <c r="E511" s="178" t="s">
        <v>1</v>
      </c>
      <c r="F511" s="179" t="s">
        <v>747</v>
      </c>
      <c r="H511" s="180">
        <v>43</v>
      </c>
      <c r="I511" s="23"/>
      <c r="L511" s="175"/>
      <c r="M511" s="181"/>
      <c r="T511" s="182"/>
      <c r="AT511" s="178" t="s">
        <v>254</v>
      </c>
      <c r="AU511" s="178" t="s">
        <v>86</v>
      </c>
      <c r="AV511" s="176" t="s">
        <v>86</v>
      </c>
      <c r="AW511" s="176" t="s">
        <v>33</v>
      </c>
      <c r="AX511" s="176" t="s">
        <v>8</v>
      </c>
      <c r="AY511" s="178" t="s">
        <v>245</v>
      </c>
    </row>
    <row r="512" spans="2:65" s="51" customFormat="1" ht="37.9" customHeight="1">
      <c r="B512" s="50"/>
      <c r="C512" s="163" t="s">
        <v>748</v>
      </c>
      <c r="D512" s="163" t="s">
        <v>248</v>
      </c>
      <c r="E512" s="164" t="s">
        <v>749</v>
      </c>
      <c r="F512" s="165" t="s">
        <v>750</v>
      </c>
      <c r="G512" s="166" t="s">
        <v>251</v>
      </c>
      <c r="H512" s="167">
        <v>870.29300000000001</v>
      </c>
      <c r="I512" s="22"/>
      <c r="J512" s="168">
        <f>ROUND(I512*H512,0)</f>
        <v>0</v>
      </c>
      <c r="K512" s="165" t="s">
        <v>252</v>
      </c>
      <c r="L512" s="50"/>
      <c r="M512" s="169" t="s">
        <v>1</v>
      </c>
      <c r="N512" s="170" t="s">
        <v>42</v>
      </c>
      <c r="P512" s="171">
        <f>O512*H512</f>
        <v>0</v>
      </c>
      <c r="Q512" s="171">
        <v>0</v>
      </c>
      <c r="R512" s="171">
        <f>Q512*H512</f>
        <v>0</v>
      </c>
      <c r="S512" s="171">
        <v>0</v>
      </c>
      <c r="T512" s="172">
        <f>S512*H512</f>
        <v>0</v>
      </c>
      <c r="AR512" s="173" t="s">
        <v>92</v>
      </c>
      <c r="AT512" s="173" t="s">
        <v>248</v>
      </c>
      <c r="AU512" s="173" t="s">
        <v>86</v>
      </c>
      <c r="AY512" s="38" t="s">
        <v>245</v>
      </c>
      <c r="BE512" s="174">
        <f>IF(N512="základní",J512,0)</f>
        <v>0</v>
      </c>
      <c r="BF512" s="174">
        <f>IF(N512="snížená",J512,0)</f>
        <v>0</v>
      </c>
      <c r="BG512" s="174">
        <f>IF(N512="zákl. přenesená",J512,0)</f>
        <v>0</v>
      </c>
      <c r="BH512" s="174">
        <f>IF(N512="sníž. přenesená",J512,0)</f>
        <v>0</v>
      </c>
      <c r="BI512" s="174">
        <f>IF(N512="nulová",J512,0)</f>
        <v>0</v>
      </c>
      <c r="BJ512" s="38" t="s">
        <v>8</v>
      </c>
      <c r="BK512" s="174">
        <f>ROUND(I512*H512,0)</f>
        <v>0</v>
      </c>
      <c r="BL512" s="38" t="s">
        <v>92</v>
      </c>
      <c r="BM512" s="173" t="s">
        <v>751</v>
      </c>
    </row>
    <row r="513" spans="2:65" s="176" customFormat="1">
      <c r="B513" s="175"/>
      <c r="D513" s="177" t="s">
        <v>254</v>
      </c>
      <c r="E513" s="178" t="s">
        <v>1</v>
      </c>
      <c r="F513" s="179" t="s">
        <v>752</v>
      </c>
      <c r="H513" s="180">
        <v>870.29300000000001</v>
      </c>
      <c r="I513" s="23"/>
      <c r="L513" s="175"/>
      <c r="M513" s="181"/>
      <c r="T513" s="182"/>
      <c r="AT513" s="178" t="s">
        <v>254</v>
      </c>
      <c r="AU513" s="178" t="s">
        <v>86</v>
      </c>
      <c r="AV513" s="176" t="s">
        <v>86</v>
      </c>
      <c r="AW513" s="176" t="s">
        <v>33</v>
      </c>
      <c r="AX513" s="176" t="s">
        <v>77</v>
      </c>
      <c r="AY513" s="178" t="s">
        <v>245</v>
      </c>
    </row>
    <row r="514" spans="2:65" s="184" customFormat="1">
      <c r="B514" s="183"/>
      <c r="D514" s="177" t="s">
        <v>254</v>
      </c>
      <c r="E514" s="185" t="s">
        <v>191</v>
      </c>
      <c r="F514" s="186" t="s">
        <v>265</v>
      </c>
      <c r="H514" s="187">
        <v>870.29300000000001</v>
      </c>
      <c r="I514" s="24"/>
      <c r="L514" s="183"/>
      <c r="M514" s="188"/>
      <c r="T514" s="189"/>
      <c r="AT514" s="185" t="s">
        <v>254</v>
      </c>
      <c r="AU514" s="185" t="s">
        <v>86</v>
      </c>
      <c r="AV514" s="184" t="s">
        <v>258</v>
      </c>
      <c r="AW514" s="184" t="s">
        <v>33</v>
      </c>
      <c r="AX514" s="184" t="s">
        <v>8</v>
      </c>
      <c r="AY514" s="185" t="s">
        <v>245</v>
      </c>
    </row>
    <row r="515" spans="2:65" s="51" customFormat="1" ht="33" customHeight="1">
      <c r="B515" s="50"/>
      <c r="C515" s="163" t="s">
        <v>753</v>
      </c>
      <c r="D515" s="163" t="s">
        <v>248</v>
      </c>
      <c r="E515" s="164" t="s">
        <v>754</v>
      </c>
      <c r="F515" s="165" t="s">
        <v>755</v>
      </c>
      <c r="G515" s="166" t="s">
        <v>251</v>
      </c>
      <c r="H515" s="167">
        <v>52217.58</v>
      </c>
      <c r="I515" s="22"/>
      <c r="J515" s="168">
        <f>ROUND(I515*H515,0)</f>
        <v>0</v>
      </c>
      <c r="K515" s="165" t="s">
        <v>252</v>
      </c>
      <c r="L515" s="50"/>
      <c r="M515" s="169" t="s">
        <v>1</v>
      </c>
      <c r="N515" s="170" t="s">
        <v>42</v>
      </c>
      <c r="P515" s="171">
        <f>O515*H515</f>
        <v>0</v>
      </c>
      <c r="Q515" s="171">
        <v>0</v>
      </c>
      <c r="R515" s="171">
        <f>Q515*H515</f>
        <v>0</v>
      </c>
      <c r="S515" s="171">
        <v>0</v>
      </c>
      <c r="T515" s="172">
        <f>S515*H515</f>
        <v>0</v>
      </c>
      <c r="AR515" s="173" t="s">
        <v>92</v>
      </c>
      <c r="AT515" s="173" t="s">
        <v>248</v>
      </c>
      <c r="AU515" s="173" t="s">
        <v>86</v>
      </c>
      <c r="AY515" s="38" t="s">
        <v>245</v>
      </c>
      <c r="BE515" s="174">
        <f>IF(N515="základní",J515,0)</f>
        <v>0</v>
      </c>
      <c r="BF515" s="174">
        <f>IF(N515="snížená",J515,0)</f>
        <v>0</v>
      </c>
      <c r="BG515" s="174">
        <f>IF(N515="zákl. přenesená",J515,0)</f>
        <v>0</v>
      </c>
      <c r="BH515" s="174">
        <f>IF(N515="sníž. přenesená",J515,0)</f>
        <v>0</v>
      </c>
      <c r="BI515" s="174">
        <f>IF(N515="nulová",J515,0)</f>
        <v>0</v>
      </c>
      <c r="BJ515" s="38" t="s">
        <v>8</v>
      </c>
      <c r="BK515" s="174">
        <f>ROUND(I515*H515,0)</f>
        <v>0</v>
      </c>
      <c r="BL515" s="38" t="s">
        <v>92</v>
      </c>
      <c r="BM515" s="173" t="s">
        <v>756</v>
      </c>
    </row>
    <row r="516" spans="2:65" s="176" customFormat="1">
      <c r="B516" s="175"/>
      <c r="D516" s="177" t="s">
        <v>254</v>
      </c>
      <c r="E516" s="178" t="s">
        <v>1</v>
      </c>
      <c r="F516" s="179" t="s">
        <v>757</v>
      </c>
      <c r="H516" s="180">
        <v>52217.58</v>
      </c>
      <c r="I516" s="23"/>
      <c r="L516" s="175"/>
      <c r="M516" s="181"/>
      <c r="T516" s="182"/>
      <c r="AT516" s="178" t="s">
        <v>254</v>
      </c>
      <c r="AU516" s="178" t="s">
        <v>86</v>
      </c>
      <c r="AV516" s="176" t="s">
        <v>86</v>
      </c>
      <c r="AW516" s="176" t="s">
        <v>33</v>
      </c>
      <c r="AX516" s="176" t="s">
        <v>8</v>
      </c>
      <c r="AY516" s="178" t="s">
        <v>245</v>
      </c>
    </row>
    <row r="517" spans="2:65" s="51" customFormat="1" ht="37.9" customHeight="1">
      <c r="B517" s="50"/>
      <c r="C517" s="163" t="s">
        <v>758</v>
      </c>
      <c r="D517" s="163" t="s">
        <v>248</v>
      </c>
      <c r="E517" s="164" t="s">
        <v>759</v>
      </c>
      <c r="F517" s="165" t="s">
        <v>760</v>
      </c>
      <c r="G517" s="166" t="s">
        <v>251</v>
      </c>
      <c r="H517" s="167">
        <v>870.29300000000001</v>
      </c>
      <c r="I517" s="22"/>
      <c r="J517" s="168">
        <f>ROUND(I517*H517,0)</f>
        <v>0</v>
      </c>
      <c r="K517" s="165" t="s">
        <v>252</v>
      </c>
      <c r="L517" s="50"/>
      <c r="M517" s="169" t="s">
        <v>1</v>
      </c>
      <c r="N517" s="170" t="s">
        <v>42</v>
      </c>
      <c r="P517" s="171">
        <f>O517*H517</f>
        <v>0</v>
      </c>
      <c r="Q517" s="171">
        <v>0</v>
      </c>
      <c r="R517" s="171">
        <f>Q517*H517</f>
        <v>0</v>
      </c>
      <c r="S517" s="171">
        <v>0</v>
      </c>
      <c r="T517" s="172">
        <f>S517*H517</f>
        <v>0</v>
      </c>
      <c r="AR517" s="173" t="s">
        <v>92</v>
      </c>
      <c r="AT517" s="173" t="s">
        <v>248</v>
      </c>
      <c r="AU517" s="173" t="s">
        <v>86</v>
      </c>
      <c r="AY517" s="38" t="s">
        <v>245</v>
      </c>
      <c r="BE517" s="174">
        <f>IF(N517="základní",J517,0)</f>
        <v>0</v>
      </c>
      <c r="BF517" s="174">
        <f>IF(N517="snížená",J517,0)</f>
        <v>0</v>
      </c>
      <c r="BG517" s="174">
        <f>IF(N517="zákl. přenesená",J517,0)</f>
        <v>0</v>
      </c>
      <c r="BH517" s="174">
        <f>IF(N517="sníž. přenesená",J517,0)</f>
        <v>0</v>
      </c>
      <c r="BI517" s="174">
        <f>IF(N517="nulová",J517,0)</f>
        <v>0</v>
      </c>
      <c r="BJ517" s="38" t="s">
        <v>8</v>
      </c>
      <c r="BK517" s="174">
        <f>ROUND(I517*H517,0)</f>
        <v>0</v>
      </c>
      <c r="BL517" s="38" t="s">
        <v>92</v>
      </c>
      <c r="BM517" s="173" t="s">
        <v>761</v>
      </c>
    </row>
    <row r="518" spans="2:65" s="176" customFormat="1">
      <c r="B518" s="175"/>
      <c r="D518" s="177" t="s">
        <v>254</v>
      </c>
      <c r="E518" s="178" t="s">
        <v>1</v>
      </c>
      <c r="F518" s="179" t="s">
        <v>191</v>
      </c>
      <c r="H518" s="180">
        <v>870.29300000000001</v>
      </c>
      <c r="I518" s="23"/>
      <c r="L518" s="175"/>
      <c r="M518" s="181"/>
      <c r="T518" s="182"/>
      <c r="AT518" s="178" t="s">
        <v>254</v>
      </c>
      <c r="AU518" s="178" t="s">
        <v>86</v>
      </c>
      <c r="AV518" s="176" t="s">
        <v>86</v>
      </c>
      <c r="AW518" s="176" t="s">
        <v>33</v>
      </c>
      <c r="AX518" s="176" t="s">
        <v>8</v>
      </c>
      <c r="AY518" s="178" t="s">
        <v>245</v>
      </c>
    </row>
    <row r="519" spans="2:65" s="51" customFormat="1" ht="24.2" customHeight="1">
      <c r="B519" s="50"/>
      <c r="C519" s="163" t="s">
        <v>762</v>
      </c>
      <c r="D519" s="163" t="s">
        <v>248</v>
      </c>
      <c r="E519" s="164" t="s">
        <v>763</v>
      </c>
      <c r="F519" s="165" t="s">
        <v>764</v>
      </c>
      <c r="G519" s="166" t="s">
        <v>566</v>
      </c>
      <c r="H519" s="167">
        <v>84</v>
      </c>
      <c r="I519" s="22"/>
      <c r="J519" s="168">
        <f>ROUND(I519*H519,0)</f>
        <v>0</v>
      </c>
      <c r="K519" s="165" t="s">
        <v>252</v>
      </c>
      <c r="L519" s="50"/>
      <c r="M519" s="169" t="s">
        <v>1</v>
      </c>
      <c r="N519" s="170" t="s">
        <v>42</v>
      </c>
      <c r="P519" s="171">
        <f>O519*H519</f>
        <v>0</v>
      </c>
      <c r="Q519" s="171">
        <v>7.0350000000000002E-4</v>
      </c>
      <c r="R519" s="171">
        <f>Q519*H519</f>
        <v>5.9094000000000001E-2</v>
      </c>
      <c r="S519" s="171">
        <v>0</v>
      </c>
      <c r="T519" s="172">
        <f>S519*H519</f>
        <v>0</v>
      </c>
      <c r="AR519" s="173" t="s">
        <v>92</v>
      </c>
      <c r="AT519" s="173" t="s">
        <v>248</v>
      </c>
      <c r="AU519" s="173" t="s">
        <v>86</v>
      </c>
      <c r="AY519" s="38" t="s">
        <v>245</v>
      </c>
      <c r="BE519" s="174">
        <f>IF(N519="základní",J519,0)</f>
        <v>0</v>
      </c>
      <c r="BF519" s="174">
        <f>IF(N519="snížená",J519,0)</f>
        <v>0</v>
      </c>
      <c r="BG519" s="174">
        <f>IF(N519="zákl. přenesená",J519,0)</f>
        <v>0</v>
      </c>
      <c r="BH519" s="174">
        <f>IF(N519="sníž. přenesená",J519,0)</f>
        <v>0</v>
      </c>
      <c r="BI519" s="174">
        <f>IF(N519="nulová",J519,0)</f>
        <v>0</v>
      </c>
      <c r="BJ519" s="38" t="s">
        <v>8</v>
      </c>
      <c r="BK519" s="174">
        <f>ROUND(I519*H519,0)</f>
        <v>0</v>
      </c>
      <c r="BL519" s="38" t="s">
        <v>92</v>
      </c>
      <c r="BM519" s="173" t="s">
        <v>765</v>
      </c>
    </row>
    <row r="520" spans="2:65" s="176" customFormat="1">
      <c r="B520" s="175"/>
      <c r="D520" s="177" t="s">
        <v>254</v>
      </c>
      <c r="E520" s="178" t="s">
        <v>1</v>
      </c>
      <c r="F520" s="179" t="s">
        <v>766</v>
      </c>
      <c r="H520" s="180">
        <v>84</v>
      </c>
      <c r="I520" s="23"/>
      <c r="L520" s="175"/>
      <c r="M520" s="181"/>
      <c r="T520" s="182"/>
      <c r="AT520" s="178" t="s">
        <v>254</v>
      </c>
      <c r="AU520" s="178" t="s">
        <v>86</v>
      </c>
      <c r="AV520" s="176" t="s">
        <v>86</v>
      </c>
      <c r="AW520" s="176" t="s">
        <v>33</v>
      </c>
      <c r="AX520" s="176" t="s">
        <v>8</v>
      </c>
      <c r="AY520" s="178" t="s">
        <v>245</v>
      </c>
    </row>
    <row r="521" spans="2:65" s="51" customFormat="1" ht="24.2" customHeight="1">
      <c r="B521" s="50"/>
      <c r="C521" s="163" t="s">
        <v>767</v>
      </c>
      <c r="D521" s="163" t="s">
        <v>248</v>
      </c>
      <c r="E521" s="164" t="s">
        <v>768</v>
      </c>
      <c r="F521" s="165" t="s">
        <v>769</v>
      </c>
      <c r="G521" s="166" t="s">
        <v>361</v>
      </c>
      <c r="H521" s="167">
        <v>154</v>
      </c>
      <c r="I521" s="22"/>
      <c r="J521" s="168">
        <f>ROUND(I521*H521,0)</f>
        <v>0</v>
      </c>
      <c r="K521" s="165" t="s">
        <v>252</v>
      </c>
      <c r="L521" s="50"/>
      <c r="M521" s="169" t="s">
        <v>1</v>
      </c>
      <c r="N521" s="170" t="s">
        <v>42</v>
      </c>
      <c r="P521" s="171">
        <f>O521*H521</f>
        <v>0</v>
      </c>
      <c r="Q521" s="171">
        <v>1.42788E-5</v>
      </c>
      <c r="R521" s="171">
        <f>Q521*H521</f>
        <v>2.1989352E-3</v>
      </c>
      <c r="S521" s="171">
        <v>0</v>
      </c>
      <c r="T521" s="172">
        <f>S521*H521</f>
        <v>0</v>
      </c>
      <c r="AR521" s="173" t="s">
        <v>92</v>
      </c>
      <c r="AT521" s="173" t="s">
        <v>248</v>
      </c>
      <c r="AU521" s="173" t="s">
        <v>86</v>
      </c>
      <c r="AY521" s="38" t="s">
        <v>245</v>
      </c>
      <c r="BE521" s="174">
        <f>IF(N521="základní",J521,0)</f>
        <v>0</v>
      </c>
      <c r="BF521" s="174">
        <f>IF(N521="snížená",J521,0)</f>
        <v>0</v>
      </c>
      <c r="BG521" s="174">
        <f>IF(N521="zákl. přenesená",J521,0)</f>
        <v>0</v>
      </c>
      <c r="BH521" s="174">
        <f>IF(N521="sníž. přenesená",J521,0)</f>
        <v>0</v>
      </c>
      <c r="BI521" s="174">
        <f>IF(N521="nulová",J521,0)</f>
        <v>0</v>
      </c>
      <c r="BJ521" s="38" t="s">
        <v>8</v>
      </c>
      <c r="BK521" s="174">
        <f>ROUND(I521*H521,0)</f>
        <v>0</v>
      </c>
      <c r="BL521" s="38" t="s">
        <v>92</v>
      </c>
      <c r="BM521" s="173" t="s">
        <v>770</v>
      </c>
    </row>
    <row r="522" spans="2:65" s="176" customFormat="1">
      <c r="B522" s="175"/>
      <c r="D522" s="177" t="s">
        <v>254</v>
      </c>
      <c r="E522" s="178" t="s">
        <v>1</v>
      </c>
      <c r="F522" s="179" t="s">
        <v>771</v>
      </c>
      <c r="H522" s="180">
        <v>30</v>
      </c>
      <c r="I522" s="23"/>
      <c r="L522" s="175"/>
      <c r="M522" s="181"/>
      <c r="T522" s="182"/>
      <c r="AT522" s="178" t="s">
        <v>254</v>
      </c>
      <c r="AU522" s="178" t="s">
        <v>86</v>
      </c>
      <c r="AV522" s="176" t="s">
        <v>86</v>
      </c>
      <c r="AW522" s="176" t="s">
        <v>33</v>
      </c>
      <c r="AX522" s="176" t="s">
        <v>77</v>
      </c>
      <c r="AY522" s="178" t="s">
        <v>245</v>
      </c>
    </row>
    <row r="523" spans="2:65" s="176" customFormat="1">
      <c r="B523" s="175"/>
      <c r="D523" s="177" t="s">
        <v>254</v>
      </c>
      <c r="E523" s="178" t="s">
        <v>1</v>
      </c>
      <c r="F523" s="179" t="s">
        <v>772</v>
      </c>
      <c r="H523" s="180">
        <v>124</v>
      </c>
      <c r="I523" s="23"/>
      <c r="L523" s="175"/>
      <c r="M523" s="181"/>
      <c r="T523" s="182"/>
      <c r="AT523" s="178" t="s">
        <v>254</v>
      </c>
      <c r="AU523" s="178" t="s">
        <v>86</v>
      </c>
      <c r="AV523" s="176" t="s">
        <v>86</v>
      </c>
      <c r="AW523" s="176" t="s">
        <v>33</v>
      </c>
      <c r="AX523" s="176" t="s">
        <v>77</v>
      </c>
      <c r="AY523" s="178" t="s">
        <v>245</v>
      </c>
    </row>
    <row r="524" spans="2:65" s="184" customFormat="1">
      <c r="B524" s="183"/>
      <c r="D524" s="177" t="s">
        <v>254</v>
      </c>
      <c r="E524" s="185" t="s">
        <v>1</v>
      </c>
      <c r="F524" s="186" t="s">
        <v>265</v>
      </c>
      <c r="H524" s="187">
        <v>154</v>
      </c>
      <c r="I524" s="24"/>
      <c r="L524" s="183"/>
      <c r="M524" s="188"/>
      <c r="T524" s="189"/>
      <c r="AT524" s="185" t="s">
        <v>254</v>
      </c>
      <c r="AU524" s="185" t="s">
        <v>86</v>
      </c>
      <c r="AV524" s="184" t="s">
        <v>258</v>
      </c>
      <c r="AW524" s="184" t="s">
        <v>33</v>
      </c>
      <c r="AX524" s="184" t="s">
        <v>8</v>
      </c>
      <c r="AY524" s="185" t="s">
        <v>245</v>
      </c>
    </row>
    <row r="525" spans="2:65" s="51" customFormat="1" ht="24.2" customHeight="1">
      <c r="B525" s="50"/>
      <c r="C525" s="163" t="s">
        <v>98</v>
      </c>
      <c r="D525" s="163" t="s">
        <v>248</v>
      </c>
      <c r="E525" s="164" t="s">
        <v>773</v>
      </c>
      <c r="F525" s="165" t="s">
        <v>774</v>
      </c>
      <c r="G525" s="166" t="s">
        <v>361</v>
      </c>
      <c r="H525" s="167">
        <v>68</v>
      </c>
      <c r="I525" s="22"/>
      <c r="J525" s="168">
        <f>ROUND(I525*H525,0)</f>
        <v>0</v>
      </c>
      <c r="K525" s="165" t="s">
        <v>252</v>
      </c>
      <c r="L525" s="50"/>
      <c r="M525" s="169" t="s">
        <v>1</v>
      </c>
      <c r="N525" s="170" t="s">
        <v>42</v>
      </c>
      <c r="P525" s="171">
        <f>O525*H525</f>
        <v>0</v>
      </c>
      <c r="Q525" s="171">
        <v>2.459E-5</v>
      </c>
      <c r="R525" s="171">
        <f>Q525*H525</f>
        <v>1.67212E-3</v>
      </c>
      <c r="S525" s="171">
        <v>0</v>
      </c>
      <c r="T525" s="172">
        <f>S525*H525</f>
        <v>0</v>
      </c>
      <c r="AR525" s="173" t="s">
        <v>92</v>
      </c>
      <c r="AT525" s="173" t="s">
        <v>248</v>
      </c>
      <c r="AU525" s="173" t="s">
        <v>86</v>
      </c>
      <c r="AY525" s="38" t="s">
        <v>245</v>
      </c>
      <c r="BE525" s="174">
        <f>IF(N525="základní",J525,0)</f>
        <v>0</v>
      </c>
      <c r="BF525" s="174">
        <f>IF(N525="snížená",J525,0)</f>
        <v>0</v>
      </c>
      <c r="BG525" s="174">
        <f>IF(N525="zákl. přenesená",J525,0)</f>
        <v>0</v>
      </c>
      <c r="BH525" s="174">
        <f>IF(N525="sníž. přenesená",J525,0)</f>
        <v>0</v>
      </c>
      <c r="BI525" s="174">
        <f>IF(N525="nulová",J525,0)</f>
        <v>0</v>
      </c>
      <c r="BJ525" s="38" t="s">
        <v>8</v>
      </c>
      <c r="BK525" s="174">
        <f>ROUND(I525*H525,0)</f>
        <v>0</v>
      </c>
      <c r="BL525" s="38" t="s">
        <v>92</v>
      </c>
      <c r="BM525" s="173" t="s">
        <v>775</v>
      </c>
    </row>
    <row r="526" spans="2:65" s="176" customFormat="1">
      <c r="B526" s="175"/>
      <c r="D526" s="177" t="s">
        <v>254</v>
      </c>
      <c r="E526" s="178" t="s">
        <v>1</v>
      </c>
      <c r="F526" s="179" t="s">
        <v>776</v>
      </c>
      <c r="H526" s="180">
        <v>28</v>
      </c>
      <c r="I526" s="23"/>
      <c r="L526" s="175"/>
      <c r="M526" s="181"/>
      <c r="T526" s="182"/>
      <c r="AT526" s="178" t="s">
        <v>254</v>
      </c>
      <c r="AU526" s="178" t="s">
        <v>86</v>
      </c>
      <c r="AV526" s="176" t="s">
        <v>86</v>
      </c>
      <c r="AW526" s="176" t="s">
        <v>33</v>
      </c>
      <c r="AX526" s="176" t="s">
        <v>77</v>
      </c>
      <c r="AY526" s="178" t="s">
        <v>245</v>
      </c>
    </row>
    <row r="527" spans="2:65" s="176" customFormat="1">
      <c r="B527" s="175"/>
      <c r="D527" s="177" t="s">
        <v>254</v>
      </c>
      <c r="E527" s="178" t="s">
        <v>1</v>
      </c>
      <c r="F527" s="179" t="s">
        <v>777</v>
      </c>
      <c r="H527" s="180">
        <v>8</v>
      </c>
      <c r="I527" s="23"/>
      <c r="L527" s="175"/>
      <c r="M527" s="181"/>
      <c r="T527" s="182"/>
      <c r="AT527" s="178" t="s">
        <v>254</v>
      </c>
      <c r="AU527" s="178" t="s">
        <v>86</v>
      </c>
      <c r="AV527" s="176" t="s">
        <v>86</v>
      </c>
      <c r="AW527" s="176" t="s">
        <v>33</v>
      </c>
      <c r="AX527" s="176" t="s">
        <v>77</v>
      </c>
      <c r="AY527" s="178" t="s">
        <v>245</v>
      </c>
    </row>
    <row r="528" spans="2:65" s="176" customFormat="1">
      <c r="B528" s="175"/>
      <c r="D528" s="177" t="s">
        <v>254</v>
      </c>
      <c r="E528" s="178" t="s">
        <v>1</v>
      </c>
      <c r="F528" s="179" t="s">
        <v>778</v>
      </c>
      <c r="H528" s="180">
        <v>32</v>
      </c>
      <c r="I528" s="23"/>
      <c r="L528" s="175"/>
      <c r="M528" s="181"/>
      <c r="T528" s="182"/>
      <c r="AT528" s="178" t="s">
        <v>254</v>
      </c>
      <c r="AU528" s="178" t="s">
        <v>86</v>
      </c>
      <c r="AV528" s="176" t="s">
        <v>86</v>
      </c>
      <c r="AW528" s="176" t="s">
        <v>33</v>
      </c>
      <c r="AX528" s="176" t="s">
        <v>77</v>
      </c>
      <c r="AY528" s="178" t="s">
        <v>245</v>
      </c>
    </row>
    <row r="529" spans="2:65" s="184" customFormat="1">
      <c r="B529" s="183"/>
      <c r="D529" s="177" t="s">
        <v>254</v>
      </c>
      <c r="E529" s="185" t="s">
        <v>1</v>
      </c>
      <c r="F529" s="186" t="s">
        <v>265</v>
      </c>
      <c r="H529" s="187">
        <v>68</v>
      </c>
      <c r="I529" s="24"/>
      <c r="L529" s="183"/>
      <c r="M529" s="188"/>
      <c r="T529" s="189"/>
      <c r="AT529" s="185" t="s">
        <v>254</v>
      </c>
      <c r="AU529" s="185" t="s">
        <v>86</v>
      </c>
      <c r="AV529" s="184" t="s">
        <v>258</v>
      </c>
      <c r="AW529" s="184" t="s">
        <v>33</v>
      </c>
      <c r="AX529" s="184" t="s">
        <v>8</v>
      </c>
      <c r="AY529" s="185" t="s">
        <v>245</v>
      </c>
    </row>
    <row r="530" spans="2:65" s="51" customFormat="1" ht="21.75" customHeight="1">
      <c r="B530" s="50"/>
      <c r="C530" s="163" t="s">
        <v>779</v>
      </c>
      <c r="D530" s="163" t="s">
        <v>248</v>
      </c>
      <c r="E530" s="164" t="s">
        <v>780</v>
      </c>
      <c r="F530" s="165" t="s">
        <v>781</v>
      </c>
      <c r="G530" s="166" t="s">
        <v>361</v>
      </c>
      <c r="H530" s="167">
        <v>154</v>
      </c>
      <c r="I530" s="22"/>
      <c r="J530" s="168">
        <f>ROUND(I530*H530,0)</f>
        <v>0</v>
      </c>
      <c r="K530" s="165" t="s">
        <v>252</v>
      </c>
      <c r="L530" s="50"/>
      <c r="M530" s="169" t="s">
        <v>1</v>
      </c>
      <c r="N530" s="170" t="s">
        <v>42</v>
      </c>
      <c r="P530" s="171">
        <f>O530*H530</f>
        <v>0</v>
      </c>
      <c r="Q530" s="171">
        <v>1.2999999999999999E-4</v>
      </c>
      <c r="R530" s="171">
        <f>Q530*H530</f>
        <v>2.002E-2</v>
      </c>
      <c r="S530" s="171">
        <v>0</v>
      </c>
      <c r="T530" s="172">
        <f>S530*H530</f>
        <v>0</v>
      </c>
      <c r="AR530" s="173" t="s">
        <v>92</v>
      </c>
      <c r="AT530" s="173" t="s">
        <v>248</v>
      </c>
      <c r="AU530" s="173" t="s">
        <v>86</v>
      </c>
      <c r="AY530" s="38" t="s">
        <v>245</v>
      </c>
      <c r="BE530" s="174">
        <f>IF(N530="základní",J530,0)</f>
        <v>0</v>
      </c>
      <c r="BF530" s="174">
        <f>IF(N530="snížená",J530,0)</f>
        <v>0</v>
      </c>
      <c r="BG530" s="174">
        <f>IF(N530="zákl. přenesená",J530,0)</f>
        <v>0</v>
      </c>
      <c r="BH530" s="174">
        <f>IF(N530="sníž. přenesená",J530,0)</f>
        <v>0</v>
      </c>
      <c r="BI530" s="174">
        <f>IF(N530="nulová",J530,0)</f>
        <v>0</v>
      </c>
      <c r="BJ530" s="38" t="s">
        <v>8</v>
      </c>
      <c r="BK530" s="174">
        <f>ROUND(I530*H530,0)</f>
        <v>0</v>
      </c>
      <c r="BL530" s="38" t="s">
        <v>92</v>
      </c>
      <c r="BM530" s="173" t="s">
        <v>782</v>
      </c>
    </row>
    <row r="531" spans="2:65" s="176" customFormat="1">
      <c r="B531" s="175"/>
      <c r="D531" s="177" t="s">
        <v>254</v>
      </c>
      <c r="E531" s="178" t="s">
        <v>1</v>
      </c>
      <c r="F531" s="179" t="s">
        <v>771</v>
      </c>
      <c r="H531" s="180">
        <v>30</v>
      </c>
      <c r="I531" s="23"/>
      <c r="L531" s="175"/>
      <c r="M531" s="181"/>
      <c r="T531" s="182"/>
      <c r="AT531" s="178" t="s">
        <v>254</v>
      </c>
      <c r="AU531" s="178" t="s">
        <v>86</v>
      </c>
      <c r="AV531" s="176" t="s">
        <v>86</v>
      </c>
      <c r="AW531" s="176" t="s">
        <v>33</v>
      </c>
      <c r="AX531" s="176" t="s">
        <v>77</v>
      </c>
      <c r="AY531" s="178" t="s">
        <v>245</v>
      </c>
    </row>
    <row r="532" spans="2:65" s="176" customFormat="1">
      <c r="B532" s="175"/>
      <c r="D532" s="177" t="s">
        <v>254</v>
      </c>
      <c r="E532" s="178" t="s">
        <v>1</v>
      </c>
      <c r="F532" s="179" t="s">
        <v>772</v>
      </c>
      <c r="H532" s="180">
        <v>124</v>
      </c>
      <c r="I532" s="23"/>
      <c r="L532" s="175"/>
      <c r="M532" s="181"/>
      <c r="T532" s="182"/>
      <c r="AT532" s="178" t="s">
        <v>254</v>
      </c>
      <c r="AU532" s="178" t="s">
        <v>86</v>
      </c>
      <c r="AV532" s="176" t="s">
        <v>86</v>
      </c>
      <c r="AW532" s="176" t="s">
        <v>33</v>
      </c>
      <c r="AX532" s="176" t="s">
        <v>77</v>
      </c>
      <c r="AY532" s="178" t="s">
        <v>245</v>
      </c>
    </row>
    <row r="533" spans="2:65" s="184" customFormat="1">
      <c r="B533" s="183"/>
      <c r="D533" s="177" t="s">
        <v>254</v>
      </c>
      <c r="E533" s="185" t="s">
        <v>1</v>
      </c>
      <c r="F533" s="186" t="s">
        <v>265</v>
      </c>
      <c r="H533" s="187">
        <v>154</v>
      </c>
      <c r="I533" s="24"/>
      <c r="L533" s="183"/>
      <c r="M533" s="188"/>
      <c r="T533" s="189"/>
      <c r="AT533" s="185" t="s">
        <v>254</v>
      </c>
      <c r="AU533" s="185" t="s">
        <v>86</v>
      </c>
      <c r="AV533" s="184" t="s">
        <v>258</v>
      </c>
      <c r="AW533" s="184" t="s">
        <v>33</v>
      </c>
      <c r="AX533" s="184" t="s">
        <v>8</v>
      </c>
      <c r="AY533" s="185" t="s">
        <v>245</v>
      </c>
    </row>
    <row r="534" spans="2:65" s="51" customFormat="1" ht="21.75" customHeight="1">
      <c r="B534" s="50"/>
      <c r="C534" s="163" t="s">
        <v>783</v>
      </c>
      <c r="D534" s="163" t="s">
        <v>248</v>
      </c>
      <c r="E534" s="164" t="s">
        <v>784</v>
      </c>
      <c r="F534" s="165" t="s">
        <v>785</v>
      </c>
      <c r="G534" s="166" t="s">
        <v>361</v>
      </c>
      <c r="H534" s="167">
        <v>28</v>
      </c>
      <c r="I534" s="22"/>
      <c r="J534" s="168">
        <f>ROUND(I534*H534,0)</f>
        <v>0</v>
      </c>
      <c r="K534" s="165" t="s">
        <v>252</v>
      </c>
      <c r="L534" s="50"/>
      <c r="M534" s="169" t="s">
        <v>1</v>
      </c>
      <c r="N534" s="170" t="s">
        <v>42</v>
      </c>
      <c r="P534" s="171">
        <f>O534*H534</f>
        <v>0</v>
      </c>
      <c r="Q534" s="171">
        <v>2.7999999999999998E-4</v>
      </c>
      <c r="R534" s="171">
        <f>Q534*H534</f>
        <v>7.8399999999999997E-3</v>
      </c>
      <c r="S534" s="171">
        <v>0</v>
      </c>
      <c r="T534" s="172">
        <f>S534*H534</f>
        <v>0</v>
      </c>
      <c r="AR534" s="173" t="s">
        <v>92</v>
      </c>
      <c r="AT534" s="173" t="s">
        <v>248</v>
      </c>
      <c r="AU534" s="173" t="s">
        <v>86</v>
      </c>
      <c r="AY534" s="38" t="s">
        <v>245</v>
      </c>
      <c r="BE534" s="174">
        <f>IF(N534="základní",J534,0)</f>
        <v>0</v>
      </c>
      <c r="BF534" s="174">
        <f>IF(N534="snížená",J534,0)</f>
        <v>0</v>
      </c>
      <c r="BG534" s="174">
        <f>IF(N534="zákl. přenesená",J534,0)</f>
        <v>0</v>
      </c>
      <c r="BH534" s="174">
        <f>IF(N534="sníž. přenesená",J534,0)</f>
        <v>0</v>
      </c>
      <c r="BI534" s="174">
        <f>IF(N534="nulová",J534,0)</f>
        <v>0</v>
      </c>
      <c r="BJ534" s="38" t="s">
        <v>8</v>
      </c>
      <c r="BK534" s="174">
        <f>ROUND(I534*H534,0)</f>
        <v>0</v>
      </c>
      <c r="BL534" s="38" t="s">
        <v>92</v>
      </c>
      <c r="BM534" s="173" t="s">
        <v>786</v>
      </c>
    </row>
    <row r="535" spans="2:65" s="176" customFormat="1">
      <c r="B535" s="175"/>
      <c r="D535" s="177" t="s">
        <v>254</v>
      </c>
      <c r="E535" s="178" t="s">
        <v>1</v>
      </c>
      <c r="F535" s="179" t="s">
        <v>776</v>
      </c>
      <c r="H535" s="180">
        <v>28</v>
      </c>
      <c r="I535" s="23"/>
      <c r="L535" s="175"/>
      <c r="M535" s="181"/>
      <c r="T535" s="182"/>
      <c r="AT535" s="178" t="s">
        <v>254</v>
      </c>
      <c r="AU535" s="178" t="s">
        <v>86</v>
      </c>
      <c r="AV535" s="176" t="s">
        <v>86</v>
      </c>
      <c r="AW535" s="176" t="s">
        <v>33</v>
      </c>
      <c r="AX535" s="176" t="s">
        <v>8</v>
      </c>
      <c r="AY535" s="178" t="s">
        <v>245</v>
      </c>
    </row>
    <row r="536" spans="2:65" s="51" customFormat="1" ht="21.75" customHeight="1">
      <c r="B536" s="50"/>
      <c r="C536" s="163" t="s">
        <v>787</v>
      </c>
      <c r="D536" s="163" t="s">
        <v>248</v>
      </c>
      <c r="E536" s="164" t="s">
        <v>788</v>
      </c>
      <c r="F536" s="165" t="s">
        <v>789</v>
      </c>
      <c r="G536" s="166" t="s">
        <v>361</v>
      </c>
      <c r="H536" s="167">
        <v>32</v>
      </c>
      <c r="I536" s="22"/>
      <c r="J536" s="168">
        <f>ROUND(I536*H536,0)</f>
        <v>0</v>
      </c>
      <c r="K536" s="165" t="s">
        <v>252</v>
      </c>
      <c r="L536" s="50"/>
      <c r="M536" s="169" t="s">
        <v>1</v>
      </c>
      <c r="N536" s="170" t="s">
        <v>42</v>
      </c>
      <c r="P536" s="171">
        <f>O536*H536</f>
        <v>0</v>
      </c>
      <c r="Q536" s="171">
        <v>4.2000000000000002E-4</v>
      </c>
      <c r="R536" s="171">
        <f>Q536*H536</f>
        <v>1.3440000000000001E-2</v>
      </c>
      <c r="S536" s="171">
        <v>0</v>
      </c>
      <c r="T536" s="172">
        <f>S536*H536</f>
        <v>0</v>
      </c>
      <c r="AR536" s="173" t="s">
        <v>92</v>
      </c>
      <c r="AT536" s="173" t="s">
        <v>248</v>
      </c>
      <c r="AU536" s="173" t="s">
        <v>86</v>
      </c>
      <c r="AY536" s="38" t="s">
        <v>245</v>
      </c>
      <c r="BE536" s="174">
        <f>IF(N536="základní",J536,0)</f>
        <v>0</v>
      </c>
      <c r="BF536" s="174">
        <f>IF(N536="snížená",J536,0)</f>
        <v>0</v>
      </c>
      <c r="BG536" s="174">
        <f>IF(N536="zákl. přenesená",J536,0)</f>
        <v>0</v>
      </c>
      <c r="BH536" s="174">
        <f>IF(N536="sníž. přenesená",J536,0)</f>
        <v>0</v>
      </c>
      <c r="BI536" s="174">
        <f>IF(N536="nulová",J536,0)</f>
        <v>0</v>
      </c>
      <c r="BJ536" s="38" t="s">
        <v>8</v>
      </c>
      <c r="BK536" s="174">
        <f>ROUND(I536*H536,0)</f>
        <v>0</v>
      </c>
      <c r="BL536" s="38" t="s">
        <v>92</v>
      </c>
      <c r="BM536" s="173" t="s">
        <v>790</v>
      </c>
    </row>
    <row r="537" spans="2:65" s="176" customFormat="1">
      <c r="B537" s="175"/>
      <c r="D537" s="177" t="s">
        <v>254</v>
      </c>
      <c r="E537" s="178" t="s">
        <v>1</v>
      </c>
      <c r="F537" s="179" t="s">
        <v>778</v>
      </c>
      <c r="H537" s="180">
        <v>32</v>
      </c>
      <c r="I537" s="23"/>
      <c r="L537" s="175"/>
      <c r="M537" s="181"/>
      <c r="T537" s="182"/>
      <c r="AT537" s="178" t="s">
        <v>254</v>
      </c>
      <c r="AU537" s="178" t="s">
        <v>86</v>
      </c>
      <c r="AV537" s="176" t="s">
        <v>86</v>
      </c>
      <c r="AW537" s="176" t="s">
        <v>33</v>
      </c>
      <c r="AX537" s="176" t="s">
        <v>8</v>
      </c>
      <c r="AY537" s="178" t="s">
        <v>245</v>
      </c>
    </row>
    <row r="538" spans="2:65" s="51" customFormat="1" ht="21.75" customHeight="1">
      <c r="B538" s="50"/>
      <c r="C538" s="163" t="s">
        <v>791</v>
      </c>
      <c r="D538" s="163" t="s">
        <v>248</v>
      </c>
      <c r="E538" s="164" t="s">
        <v>792</v>
      </c>
      <c r="F538" s="165" t="s">
        <v>793</v>
      </c>
      <c r="G538" s="166" t="s">
        <v>361</v>
      </c>
      <c r="H538" s="167">
        <v>8</v>
      </c>
      <c r="I538" s="22"/>
      <c r="J538" s="168">
        <f>ROUND(I538*H538,0)</f>
        <v>0</v>
      </c>
      <c r="K538" s="165" t="s">
        <v>252</v>
      </c>
      <c r="L538" s="50"/>
      <c r="M538" s="169" t="s">
        <v>1</v>
      </c>
      <c r="N538" s="170" t="s">
        <v>42</v>
      </c>
      <c r="P538" s="171">
        <f>O538*H538</f>
        <v>0</v>
      </c>
      <c r="Q538" s="171">
        <v>4.8999999999999998E-4</v>
      </c>
      <c r="R538" s="171">
        <f>Q538*H538</f>
        <v>3.9199999999999999E-3</v>
      </c>
      <c r="S538" s="171">
        <v>0</v>
      </c>
      <c r="T538" s="172">
        <f>S538*H538</f>
        <v>0</v>
      </c>
      <c r="AR538" s="173" t="s">
        <v>92</v>
      </c>
      <c r="AT538" s="173" t="s">
        <v>248</v>
      </c>
      <c r="AU538" s="173" t="s">
        <v>86</v>
      </c>
      <c r="AY538" s="38" t="s">
        <v>245</v>
      </c>
      <c r="BE538" s="174">
        <f>IF(N538="základní",J538,0)</f>
        <v>0</v>
      </c>
      <c r="BF538" s="174">
        <f>IF(N538="snížená",J538,0)</f>
        <v>0</v>
      </c>
      <c r="BG538" s="174">
        <f>IF(N538="zákl. přenesená",J538,0)</f>
        <v>0</v>
      </c>
      <c r="BH538" s="174">
        <f>IF(N538="sníž. přenesená",J538,0)</f>
        <v>0</v>
      </c>
      <c r="BI538" s="174">
        <f>IF(N538="nulová",J538,0)</f>
        <v>0</v>
      </c>
      <c r="BJ538" s="38" t="s">
        <v>8</v>
      </c>
      <c r="BK538" s="174">
        <f>ROUND(I538*H538,0)</f>
        <v>0</v>
      </c>
      <c r="BL538" s="38" t="s">
        <v>92</v>
      </c>
      <c r="BM538" s="173" t="s">
        <v>794</v>
      </c>
    </row>
    <row r="539" spans="2:65" s="176" customFormat="1">
      <c r="B539" s="175"/>
      <c r="D539" s="177" t="s">
        <v>254</v>
      </c>
      <c r="E539" s="178" t="s">
        <v>1</v>
      </c>
      <c r="F539" s="179" t="s">
        <v>777</v>
      </c>
      <c r="H539" s="180">
        <v>8</v>
      </c>
      <c r="I539" s="23"/>
      <c r="L539" s="175"/>
      <c r="M539" s="181"/>
      <c r="T539" s="182"/>
      <c r="AT539" s="178" t="s">
        <v>254</v>
      </c>
      <c r="AU539" s="178" t="s">
        <v>86</v>
      </c>
      <c r="AV539" s="176" t="s">
        <v>86</v>
      </c>
      <c r="AW539" s="176" t="s">
        <v>33</v>
      </c>
      <c r="AX539" s="176" t="s">
        <v>8</v>
      </c>
      <c r="AY539" s="178" t="s">
        <v>245</v>
      </c>
    </row>
    <row r="540" spans="2:65" s="51" customFormat="1" ht="16.5" customHeight="1">
      <c r="B540" s="50"/>
      <c r="C540" s="163" t="s">
        <v>795</v>
      </c>
      <c r="D540" s="163" t="s">
        <v>248</v>
      </c>
      <c r="E540" s="164" t="s">
        <v>796</v>
      </c>
      <c r="F540" s="165" t="s">
        <v>797</v>
      </c>
      <c r="G540" s="166" t="s">
        <v>268</v>
      </c>
      <c r="H540" s="167">
        <v>6.86</v>
      </c>
      <c r="I540" s="22"/>
      <c r="J540" s="168">
        <f>ROUND(I540*H540,0)</f>
        <v>0</v>
      </c>
      <c r="K540" s="165" t="s">
        <v>252</v>
      </c>
      <c r="L540" s="50"/>
      <c r="M540" s="169" t="s">
        <v>1</v>
      </c>
      <c r="N540" s="170" t="s">
        <v>42</v>
      </c>
      <c r="P540" s="171">
        <f>O540*H540</f>
        <v>0</v>
      </c>
      <c r="Q540" s="171">
        <v>0</v>
      </c>
      <c r="R540" s="171">
        <f>Q540*H540</f>
        <v>0</v>
      </c>
      <c r="S540" s="171">
        <v>2</v>
      </c>
      <c r="T540" s="172">
        <f>S540*H540</f>
        <v>13.72</v>
      </c>
      <c r="AR540" s="173" t="s">
        <v>92</v>
      </c>
      <c r="AT540" s="173" t="s">
        <v>248</v>
      </c>
      <c r="AU540" s="173" t="s">
        <v>86</v>
      </c>
      <c r="AY540" s="38" t="s">
        <v>245</v>
      </c>
      <c r="BE540" s="174">
        <f>IF(N540="základní",J540,0)</f>
        <v>0</v>
      </c>
      <c r="BF540" s="174">
        <f>IF(N540="snížená",J540,0)</f>
        <v>0</v>
      </c>
      <c r="BG540" s="174">
        <f>IF(N540="zákl. přenesená",J540,0)</f>
        <v>0</v>
      </c>
      <c r="BH540" s="174">
        <f>IF(N540="sníž. přenesená",J540,0)</f>
        <v>0</v>
      </c>
      <c r="BI540" s="174">
        <f>IF(N540="nulová",J540,0)</f>
        <v>0</v>
      </c>
      <c r="BJ540" s="38" t="s">
        <v>8</v>
      </c>
      <c r="BK540" s="174">
        <f>ROUND(I540*H540,0)</f>
        <v>0</v>
      </c>
      <c r="BL540" s="38" t="s">
        <v>92</v>
      </c>
      <c r="BM540" s="173" t="s">
        <v>798</v>
      </c>
    </row>
    <row r="541" spans="2:65" s="176" customFormat="1">
      <c r="B541" s="175"/>
      <c r="D541" s="177" t="s">
        <v>254</v>
      </c>
      <c r="E541" s="178" t="s">
        <v>1</v>
      </c>
      <c r="F541" s="179" t="s">
        <v>799</v>
      </c>
      <c r="H541" s="180">
        <v>1.536</v>
      </c>
      <c r="I541" s="23"/>
      <c r="L541" s="175"/>
      <c r="M541" s="181"/>
      <c r="T541" s="182"/>
      <c r="AT541" s="178" t="s">
        <v>254</v>
      </c>
      <c r="AU541" s="178" t="s">
        <v>86</v>
      </c>
      <c r="AV541" s="176" t="s">
        <v>86</v>
      </c>
      <c r="AW541" s="176" t="s">
        <v>33</v>
      </c>
      <c r="AX541" s="176" t="s">
        <v>77</v>
      </c>
      <c r="AY541" s="178" t="s">
        <v>245</v>
      </c>
    </row>
    <row r="542" spans="2:65" s="176" customFormat="1">
      <c r="B542" s="175"/>
      <c r="D542" s="177" t="s">
        <v>254</v>
      </c>
      <c r="E542" s="178" t="s">
        <v>1</v>
      </c>
      <c r="F542" s="179" t="s">
        <v>800</v>
      </c>
      <c r="H542" s="180">
        <v>4.0140000000000002</v>
      </c>
      <c r="I542" s="23"/>
      <c r="L542" s="175"/>
      <c r="M542" s="181"/>
      <c r="T542" s="182"/>
      <c r="AT542" s="178" t="s">
        <v>254</v>
      </c>
      <c r="AU542" s="178" t="s">
        <v>86</v>
      </c>
      <c r="AV542" s="176" t="s">
        <v>86</v>
      </c>
      <c r="AW542" s="176" t="s">
        <v>33</v>
      </c>
      <c r="AX542" s="176" t="s">
        <v>77</v>
      </c>
      <c r="AY542" s="178" t="s">
        <v>245</v>
      </c>
    </row>
    <row r="543" spans="2:65" s="176" customFormat="1">
      <c r="B543" s="175"/>
      <c r="D543" s="177" t="s">
        <v>254</v>
      </c>
      <c r="E543" s="178" t="s">
        <v>1</v>
      </c>
      <c r="F543" s="179" t="s">
        <v>801</v>
      </c>
      <c r="H543" s="180">
        <v>0.13100000000000001</v>
      </c>
      <c r="I543" s="23"/>
      <c r="L543" s="175"/>
      <c r="M543" s="181"/>
      <c r="T543" s="182"/>
      <c r="AT543" s="178" t="s">
        <v>254</v>
      </c>
      <c r="AU543" s="178" t="s">
        <v>86</v>
      </c>
      <c r="AV543" s="176" t="s">
        <v>86</v>
      </c>
      <c r="AW543" s="176" t="s">
        <v>33</v>
      </c>
      <c r="AX543" s="176" t="s">
        <v>77</v>
      </c>
      <c r="AY543" s="178" t="s">
        <v>245</v>
      </c>
    </row>
    <row r="544" spans="2:65" s="176" customFormat="1">
      <c r="B544" s="175"/>
      <c r="D544" s="177" t="s">
        <v>254</v>
      </c>
      <c r="E544" s="178" t="s">
        <v>1</v>
      </c>
      <c r="F544" s="179" t="s">
        <v>802</v>
      </c>
      <c r="H544" s="180">
        <v>0.188</v>
      </c>
      <c r="I544" s="23"/>
      <c r="L544" s="175"/>
      <c r="M544" s="181"/>
      <c r="T544" s="182"/>
      <c r="AT544" s="178" t="s">
        <v>254</v>
      </c>
      <c r="AU544" s="178" t="s">
        <v>86</v>
      </c>
      <c r="AV544" s="176" t="s">
        <v>86</v>
      </c>
      <c r="AW544" s="176" t="s">
        <v>33</v>
      </c>
      <c r="AX544" s="176" t="s">
        <v>77</v>
      </c>
      <c r="AY544" s="178" t="s">
        <v>245</v>
      </c>
    </row>
    <row r="545" spans="2:65" s="176" customFormat="1">
      <c r="B545" s="175"/>
      <c r="D545" s="177" t="s">
        <v>254</v>
      </c>
      <c r="E545" s="178" t="s">
        <v>1</v>
      </c>
      <c r="F545" s="179" t="s">
        <v>803</v>
      </c>
      <c r="H545" s="180">
        <v>0.18099999999999999</v>
      </c>
      <c r="I545" s="23"/>
      <c r="L545" s="175"/>
      <c r="M545" s="181"/>
      <c r="T545" s="182"/>
      <c r="AT545" s="178" t="s">
        <v>254</v>
      </c>
      <c r="AU545" s="178" t="s">
        <v>86</v>
      </c>
      <c r="AV545" s="176" t="s">
        <v>86</v>
      </c>
      <c r="AW545" s="176" t="s">
        <v>33</v>
      </c>
      <c r="AX545" s="176" t="s">
        <v>77</v>
      </c>
      <c r="AY545" s="178" t="s">
        <v>245</v>
      </c>
    </row>
    <row r="546" spans="2:65" s="176" customFormat="1">
      <c r="B546" s="175"/>
      <c r="D546" s="177" t="s">
        <v>254</v>
      </c>
      <c r="E546" s="178" t="s">
        <v>1</v>
      </c>
      <c r="F546" s="179" t="s">
        <v>804</v>
      </c>
      <c r="H546" s="180">
        <v>0.154</v>
      </c>
      <c r="I546" s="23"/>
      <c r="L546" s="175"/>
      <c r="M546" s="181"/>
      <c r="T546" s="182"/>
      <c r="AT546" s="178" t="s">
        <v>254</v>
      </c>
      <c r="AU546" s="178" t="s">
        <v>86</v>
      </c>
      <c r="AV546" s="176" t="s">
        <v>86</v>
      </c>
      <c r="AW546" s="176" t="s">
        <v>33</v>
      </c>
      <c r="AX546" s="176" t="s">
        <v>77</v>
      </c>
      <c r="AY546" s="178" t="s">
        <v>245</v>
      </c>
    </row>
    <row r="547" spans="2:65" s="176" customFormat="1">
      <c r="B547" s="175"/>
      <c r="D547" s="177" t="s">
        <v>254</v>
      </c>
      <c r="E547" s="178" t="s">
        <v>1</v>
      </c>
      <c r="F547" s="179" t="s">
        <v>805</v>
      </c>
      <c r="H547" s="180">
        <v>0.14699999999999999</v>
      </c>
      <c r="I547" s="23"/>
      <c r="L547" s="175"/>
      <c r="M547" s="181"/>
      <c r="T547" s="182"/>
      <c r="AT547" s="178" t="s">
        <v>254</v>
      </c>
      <c r="AU547" s="178" t="s">
        <v>86</v>
      </c>
      <c r="AV547" s="176" t="s">
        <v>86</v>
      </c>
      <c r="AW547" s="176" t="s">
        <v>33</v>
      </c>
      <c r="AX547" s="176" t="s">
        <v>77</v>
      </c>
      <c r="AY547" s="178" t="s">
        <v>245</v>
      </c>
    </row>
    <row r="548" spans="2:65" s="176" customFormat="1">
      <c r="B548" s="175"/>
      <c r="D548" s="177" t="s">
        <v>254</v>
      </c>
      <c r="E548" s="178" t="s">
        <v>1</v>
      </c>
      <c r="F548" s="179" t="s">
        <v>806</v>
      </c>
      <c r="H548" s="180">
        <v>0.28799999999999998</v>
      </c>
      <c r="I548" s="23"/>
      <c r="L548" s="175"/>
      <c r="M548" s="181"/>
      <c r="T548" s="182"/>
      <c r="AT548" s="178" t="s">
        <v>254</v>
      </c>
      <c r="AU548" s="178" t="s">
        <v>86</v>
      </c>
      <c r="AV548" s="176" t="s">
        <v>86</v>
      </c>
      <c r="AW548" s="176" t="s">
        <v>33</v>
      </c>
      <c r="AX548" s="176" t="s">
        <v>77</v>
      </c>
      <c r="AY548" s="178" t="s">
        <v>245</v>
      </c>
    </row>
    <row r="549" spans="2:65" s="176" customFormat="1">
      <c r="B549" s="175"/>
      <c r="D549" s="177" t="s">
        <v>254</v>
      </c>
      <c r="E549" s="178" t="s">
        <v>1</v>
      </c>
      <c r="F549" s="179" t="s">
        <v>807</v>
      </c>
      <c r="H549" s="180">
        <v>0.221</v>
      </c>
      <c r="I549" s="23"/>
      <c r="L549" s="175"/>
      <c r="M549" s="181"/>
      <c r="T549" s="182"/>
      <c r="AT549" s="178" t="s">
        <v>254</v>
      </c>
      <c r="AU549" s="178" t="s">
        <v>86</v>
      </c>
      <c r="AV549" s="176" t="s">
        <v>86</v>
      </c>
      <c r="AW549" s="176" t="s">
        <v>33</v>
      </c>
      <c r="AX549" s="176" t="s">
        <v>77</v>
      </c>
      <c r="AY549" s="178" t="s">
        <v>245</v>
      </c>
    </row>
    <row r="550" spans="2:65" s="184" customFormat="1">
      <c r="B550" s="183"/>
      <c r="D550" s="177" t="s">
        <v>254</v>
      </c>
      <c r="E550" s="185" t="s">
        <v>1</v>
      </c>
      <c r="F550" s="186" t="s">
        <v>265</v>
      </c>
      <c r="H550" s="187">
        <v>6.86</v>
      </c>
      <c r="I550" s="24"/>
      <c r="L550" s="183"/>
      <c r="M550" s="188"/>
      <c r="T550" s="189"/>
      <c r="AT550" s="185" t="s">
        <v>254</v>
      </c>
      <c r="AU550" s="185" t="s">
        <v>86</v>
      </c>
      <c r="AV550" s="184" t="s">
        <v>258</v>
      </c>
      <c r="AW550" s="184" t="s">
        <v>33</v>
      </c>
      <c r="AX550" s="184" t="s">
        <v>8</v>
      </c>
      <c r="AY550" s="185" t="s">
        <v>245</v>
      </c>
    </row>
    <row r="551" spans="2:65" s="51" customFormat="1" ht="24.2" customHeight="1">
      <c r="B551" s="50"/>
      <c r="C551" s="163" t="s">
        <v>808</v>
      </c>
      <c r="D551" s="163" t="s">
        <v>248</v>
      </c>
      <c r="E551" s="164" t="s">
        <v>809</v>
      </c>
      <c r="F551" s="165" t="s">
        <v>810</v>
      </c>
      <c r="G551" s="166" t="s">
        <v>268</v>
      </c>
      <c r="H551" s="167">
        <v>4.4800000000000004</v>
      </c>
      <c r="I551" s="22"/>
      <c r="J551" s="168">
        <f>ROUND(I551*H551,0)</f>
        <v>0</v>
      </c>
      <c r="K551" s="165" t="s">
        <v>252</v>
      </c>
      <c r="L551" s="50"/>
      <c r="M551" s="169" t="s">
        <v>1</v>
      </c>
      <c r="N551" s="170" t="s">
        <v>42</v>
      </c>
      <c r="P551" s="171">
        <f>O551*H551</f>
        <v>0</v>
      </c>
      <c r="Q551" s="171">
        <v>0</v>
      </c>
      <c r="R551" s="171">
        <f>Q551*H551</f>
        <v>0</v>
      </c>
      <c r="S551" s="171">
        <v>2.5</v>
      </c>
      <c r="T551" s="172">
        <f>S551*H551</f>
        <v>11.200000000000001</v>
      </c>
      <c r="AR551" s="173" t="s">
        <v>92</v>
      </c>
      <c r="AT551" s="173" t="s">
        <v>248</v>
      </c>
      <c r="AU551" s="173" t="s">
        <v>86</v>
      </c>
      <c r="AY551" s="38" t="s">
        <v>245</v>
      </c>
      <c r="BE551" s="174">
        <f>IF(N551="základní",J551,0)</f>
        <v>0</v>
      </c>
      <c r="BF551" s="174">
        <f>IF(N551="snížená",J551,0)</f>
        <v>0</v>
      </c>
      <c r="BG551" s="174">
        <f>IF(N551="zákl. přenesená",J551,0)</f>
        <v>0</v>
      </c>
      <c r="BH551" s="174">
        <f>IF(N551="sníž. přenesená",J551,0)</f>
        <v>0</v>
      </c>
      <c r="BI551" s="174">
        <f>IF(N551="nulová",J551,0)</f>
        <v>0</v>
      </c>
      <c r="BJ551" s="38" t="s">
        <v>8</v>
      </c>
      <c r="BK551" s="174">
        <f>ROUND(I551*H551,0)</f>
        <v>0</v>
      </c>
      <c r="BL551" s="38" t="s">
        <v>92</v>
      </c>
      <c r="BM551" s="173" t="s">
        <v>811</v>
      </c>
    </row>
    <row r="552" spans="2:65" s="176" customFormat="1">
      <c r="B552" s="175"/>
      <c r="D552" s="177" t="s">
        <v>254</v>
      </c>
      <c r="E552" s="178" t="s">
        <v>1</v>
      </c>
      <c r="F552" s="179" t="s">
        <v>812</v>
      </c>
      <c r="H552" s="180">
        <v>4.4800000000000004</v>
      </c>
      <c r="I552" s="23"/>
      <c r="L552" s="175"/>
      <c r="M552" s="181"/>
      <c r="T552" s="182"/>
      <c r="AT552" s="178" t="s">
        <v>254</v>
      </c>
      <c r="AU552" s="178" t="s">
        <v>86</v>
      </c>
      <c r="AV552" s="176" t="s">
        <v>86</v>
      </c>
      <c r="AW552" s="176" t="s">
        <v>33</v>
      </c>
      <c r="AX552" s="176" t="s">
        <v>77</v>
      </c>
      <c r="AY552" s="178" t="s">
        <v>245</v>
      </c>
    </row>
    <row r="553" spans="2:65" s="184" customFormat="1">
      <c r="B553" s="183"/>
      <c r="D553" s="177" t="s">
        <v>254</v>
      </c>
      <c r="E553" s="185" t="s">
        <v>1</v>
      </c>
      <c r="F553" s="186" t="s">
        <v>265</v>
      </c>
      <c r="H553" s="187">
        <v>4.4800000000000004</v>
      </c>
      <c r="I553" s="24"/>
      <c r="L553" s="183"/>
      <c r="M553" s="188"/>
      <c r="T553" s="189"/>
      <c r="AT553" s="185" t="s">
        <v>254</v>
      </c>
      <c r="AU553" s="185" t="s">
        <v>86</v>
      </c>
      <c r="AV553" s="184" t="s">
        <v>258</v>
      </c>
      <c r="AW553" s="184" t="s">
        <v>33</v>
      </c>
      <c r="AX553" s="184" t="s">
        <v>8</v>
      </c>
      <c r="AY553" s="185" t="s">
        <v>245</v>
      </c>
    </row>
    <row r="554" spans="2:65" s="51" customFormat="1" ht="21.75" customHeight="1">
      <c r="B554" s="50"/>
      <c r="C554" s="163" t="s">
        <v>813</v>
      </c>
      <c r="D554" s="163" t="s">
        <v>248</v>
      </c>
      <c r="E554" s="164" t="s">
        <v>814</v>
      </c>
      <c r="F554" s="165" t="s">
        <v>815</v>
      </c>
      <c r="G554" s="166" t="s">
        <v>251</v>
      </c>
      <c r="H554" s="167">
        <v>8.5050000000000008</v>
      </c>
      <c r="I554" s="22"/>
      <c r="J554" s="168">
        <f>ROUND(I554*H554,0)</f>
        <v>0</v>
      </c>
      <c r="K554" s="165" t="s">
        <v>252</v>
      </c>
      <c r="L554" s="50"/>
      <c r="M554" s="169" t="s">
        <v>1</v>
      </c>
      <c r="N554" s="170" t="s">
        <v>42</v>
      </c>
      <c r="P554" s="171">
        <f>O554*H554</f>
        <v>0</v>
      </c>
      <c r="Q554" s="171">
        <v>0</v>
      </c>
      <c r="R554" s="171">
        <f>Q554*H554</f>
        <v>0</v>
      </c>
      <c r="S554" s="171">
        <v>0.13100000000000001</v>
      </c>
      <c r="T554" s="172">
        <f>S554*H554</f>
        <v>1.1141550000000002</v>
      </c>
      <c r="AR554" s="173" t="s">
        <v>92</v>
      </c>
      <c r="AT554" s="173" t="s">
        <v>248</v>
      </c>
      <c r="AU554" s="173" t="s">
        <v>86</v>
      </c>
      <c r="AY554" s="38" t="s">
        <v>245</v>
      </c>
      <c r="BE554" s="174">
        <f>IF(N554="základní",J554,0)</f>
        <v>0</v>
      </c>
      <c r="BF554" s="174">
        <f>IF(N554="snížená",J554,0)</f>
        <v>0</v>
      </c>
      <c r="BG554" s="174">
        <f>IF(N554="zákl. přenesená",J554,0)</f>
        <v>0</v>
      </c>
      <c r="BH554" s="174">
        <f>IF(N554="sníž. přenesená",J554,0)</f>
        <v>0</v>
      </c>
      <c r="BI554" s="174">
        <f>IF(N554="nulová",J554,0)</f>
        <v>0</v>
      </c>
      <c r="BJ554" s="38" t="s">
        <v>8</v>
      </c>
      <c r="BK554" s="174">
        <f>ROUND(I554*H554,0)</f>
        <v>0</v>
      </c>
      <c r="BL554" s="38" t="s">
        <v>92</v>
      </c>
      <c r="BM554" s="173" t="s">
        <v>816</v>
      </c>
    </row>
    <row r="555" spans="2:65" s="176" customFormat="1">
      <c r="B555" s="175"/>
      <c r="D555" s="177" t="s">
        <v>254</v>
      </c>
      <c r="E555" s="178" t="s">
        <v>1</v>
      </c>
      <c r="F555" s="179" t="s">
        <v>817</v>
      </c>
      <c r="H555" s="180">
        <v>8.5050000000000008</v>
      </c>
      <c r="I555" s="23"/>
      <c r="L555" s="175"/>
      <c r="M555" s="181"/>
      <c r="T555" s="182"/>
      <c r="AT555" s="178" t="s">
        <v>254</v>
      </c>
      <c r="AU555" s="178" t="s">
        <v>86</v>
      </c>
      <c r="AV555" s="176" t="s">
        <v>86</v>
      </c>
      <c r="AW555" s="176" t="s">
        <v>33</v>
      </c>
      <c r="AX555" s="176" t="s">
        <v>77</v>
      </c>
      <c r="AY555" s="178" t="s">
        <v>245</v>
      </c>
    </row>
    <row r="556" spans="2:65" s="184" customFormat="1">
      <c r="B556" s="183"/>
      <c r="D556" s="177" t="s">
        <v>254</v>
      </c>
      <c r="E556" s="185" t="s">
        <v>1</v>
      </c>
      <c r="F556" s="186" t="s">
        <v>265</v>
      </c>
      <c r="H556" s="187">
        <v>8.5050000000000008</v>
      </c>
      <c r="I556" s="24"/>
      <c r="L556" s="183"/>
      <c r="M556" s="188"/>
      <c r="T556" s="189"/>
      <c r="AT556" s="185" t="s">
        <v>254</v>
      </c>
      <c r="AU556" s="185" t="s">
        <v>86</v>
      </c>
      <c r="AV556" s="184" t="s">
        <v>258</v>
      </c>
      <c r="AW556" s="184" t="s">
        <v>33</v>
      </c>
      <c r="AX556" s="184" t="s">
        <v>8</v>
      </c>
      <c r="AY556" s="185" t="s">
        <v>245</v>
      </c>
    </row>
    <row r="557" spans="2:65" s="51" customFormat="1" ht="21.75" customHeight="1">
      <c r="B557" s="50"/>
      <c r="C557" s="163" t="s">
        <v>818</v>
      </c>
      <c r="D557" s="163" t="s">
        <v>248</v>
      </c>
      <c r="E557" s="164" t="s">
        <v>819</v>
      </c>
      <c r="F557" s="165" t="s">
        <v>820</v>
      </c>
      <c r="G557" s="166" t="s">
        <v>251</v>
      </c>
      <c r="H557" s="167">
        <v>16.93</v>
      </c>
      <c r="I557" s="22"/>
      <c r="J557" s="168">
        <f>ROUND(I557*H557,0)</f>
        <v>0</v>
      </c>
      <c r="K557" s="165" t="s">
        <v>252</v>
      </c>
      <c r="L557" s="50"/>
      <c r="M557" s="169" t="s">
        <v>1</v>
      </c>
      <c r="N557" s="170" t="s">
        <v>42</v>
      </c>
      <c r="P557" s="171">
        <f>O557*H557</f>
        <v>0</v>
      </c>
      <c r="Q557" s="171">
        <v>0</v>
      </c>
      <c r="R557" s="171">
        <f>Q557*H557</f>
        <v>0</v>
      </c>
      <c r="S557" s="171">
        <v>0.26100000000000001</v>
      </c>
      <c r="T557" s="172">
        <f>S557*H557</f>
        <v>4.41873</v>
      </c>
      <c r="AR557" s="173" t="s">
        <v>92</v>
      </c>
      <c r="AT557" s="173" t="s">
        <v>248</v>
      </c>
      <c r="AU557" s="173" t="s">
        <v>86</v>
      </c>
      <c r="AY557" s="38" t="s">
        <v>245</v>
      </c>
      <c r="BE557" s="174">
        <f>IF(N557="základní",J557,0)</f>
        <v>0</v>
      </c>
      <c r="BF557" s="174">
        <f>IF(N557="snížená",J557,0)</f>
        <v>0</v>
      </c>
      <c r="BG557" s="174">
        <f>IF(N557="zákl. přenesená",J557,0)</f>
        <v>0</v>
      </c>
      <c r="BH557" s="174">
        <f>IF(N557="sníž. přenesená",J557,0)</f>
        <v>0</v>
      </c>
      <c r="BI557" s="174">
        <f>IF(N557="nulová",J557,0)</f>
        <v>0</v>
      </c>
      <c r="BJ557" s="38" t="s">
        <v>8</v>
      </c>
      <c r="BK557" s="174">
        <f>ROUND(I557*H557,0)</f>
        <v>0</v>
      </c>
      <c r="BL557" s="38" t="s">
        <v>92</v>
      </c>
      <c r="BM557" s="173" t="s">
        <v>821</v>
      </c>
    </row>
    <row r="558" spans="2:65" s="176" customFormat="1">
      <c r="B558" s="175"/>
      <c r="D558" s="177" t="s">
        <v>254</v>
      </c>
      <c r="E558" s="178" t="s">
        <v>1</v>
      </c>
      <c r="F558" s="179" t="s">
        <v>822</v>
      </c>
      <c r="H558" s="180">
        <v>12.45</v>
      </c>
      <c r="I558" s="23"/>
      <c r="L558" s="175"/>
      <c r="M558" s="181"/>
      <c r="T558" s="182"/>
      <c r="AT558" s="178" t="s">
        <v>254</v>
      </c>
      <c r="AU558" s="178" t="s">
        <v>86</v>
      </c>
      <c r="AV558" s="176" t="s">
        <v>86</v>
      </c>
      <c r="AW558" s="176" t="s">
        <v>33</v>
      </c>
      <c r="AX558" s="176" t="s">
        <v>77</v>
      </c>
      <c r="AY558" s="178" t="s">
        <v>245</v>
      </c>
    </row>
    <row r="559" spans="2:65" s="176" customFormat="1">
      <c r="B559" s="175"/>
      <c r="D559" s="177" t="s">
        <v>254</v>
      </c>
      <c r="E559" s="178" t="s">
        <v>1</v>
      </c>
      <c r="F559" s="179" t="s">
        <v>823</v>
      </c>
      <c r="H559" s="180">
        <v>4.4800000000000004</v>
      </c>
      <c r="I559" s="23"/>
      <c r="L559" s="175"/>
      <c r="M559" s="181"/>
      <c r="T559" s="182"/>
      <c r="AT559" s="178" t="s">
        <v>254</v>
      </c>
      <c r="AU559" s="178" t="s">
        <v>86</v>
      </c>
      <c r="AV559" s="176" t="s">
        <v>86</v>
      </c>
      <c r="AW559" s="176" t="s">
        <v>33</v>
      </c>
      <c r="AX559" s="176" t="s">
        <v>77</v>
      </c>
      <c r="AY559" s="178" t="s">
        <v>245</v>
      </c>
    </row>
    <row r="560" spans="2:65" s="184" customFormat="1">
      <c r="B560" s="183"/>
      <c r="D560" s="177" t="s">
        <v>254</v>
      </c>
      <c r="E560" s="185" t="s">
        <v>1</v>
      </c>
      <c r="F560" s="186" t="s">
        <v>265</v>
      </c>
      <c r="H560" s="187">
        <v>16.93</v>
      </c>
      <c r="I560" s="24"/>
      <c r="L560" s="183"/>
      <c r="M560" s="188"/>
      <c r="T560" s="189"/>
      <c r="AT560" s="185" t="s">
        <v>254</v>
      </c>
      <c r="AU560" s="185" t="s">
        <v>86</v>
      </c>
      <c r="AV560" s="184" t="s">
        <v>258</v>
      </c>
      <c r="AW560" s="184" t="s">
        <v>33</v>
      </c>
      <c r="AX560" s="184" t="s">
        <v>8</v>
      </c>
      <c r="AY560" s="185" t="s">
        <v>245</v>
      </c>
    </row>
    <row r="561" spans="2:65" s="51" customFormat="1" ht="24.2" customHeight="1">
      <c r="B561" s="50"/>
      <c r="C561" s="163" t="s">
        <v>824</v>
      </c>
      <c r="D561" s="163" t="s">
        <v>248</v>
      </c>
      <c r="E561" s="164" t="s">
        <v>825</v>
      </c>
      <c r="F561" s="165" t="s">
        <v>826</v>
      </c>
      <c r="G561" s="166" t="s">
        <v>268</v>
      </c>
      <c r="H561" s="167">
        <v>30.187000000000001</v>
      </c>
      <c r="I561" s="22"/>
      <c r="J561" s="168">
        <f>ROUND(I561*H561,0)</f>
        <v>0</v>
      </c>
      <c r="K561" s="165" t="s">
        <v>252</v>
      </c>
      <c r="L561" s="50"/>
      <c r="M561" s="169" t="s">
        <v>1</v>
      </c>
      <c r="N561" s="170" t="s">
        <v>42</v>
      </c>
      <c r="P561" s="171">
        <f>O561*H561</f>
        <v>0</v>
      </c>
      <c r="Q561" s="171">
        <v>0</v>
      </c>
      <c r="R561" s="171">
        <f>Q561*H561</f>
        <v>0</v>
      </c>
      <c r="S561" s="171">
        <v>1.8</v>
      </c>
      <c r="T561" s="172">
        <f>S561*H561</f>
        <v>54.336600000000004</v>
      </c>
      <c r="AR561" s="173" t="s">
        <v>92</v>
      </c>
      <c r="AT561" s="173" t="s">
        <v>248</v>
      </c>
      <c r="AU561" s="173" t="s">
        <v>86</v>
      </c>
      <c r="AY561" s="38" t="s">
        <v>245</v>
      </c>
      <c r="BE561" s="174">
        <f>IF(N561="základní",J561,0)</f>
        <v>0</v>
      </c>
      <c r="BF561" s="174">
        <f>IF(N561="snížená",J561,0)</f>
        <v>0</v>
      </c>
      <c r="BG561" s="174">
        <f>IF(N561="zákl. přenesená",J561,0)</f>
        <v>0</v>
      </c>
      <c r="BH561" s="174">
        <f>IF(N561="sníž. přenesená",J561,0)</f>
        <v>0</v>
      </c>
      <c r="BI561" s="174">
        <f>IF(N561="nulová",J561,0)</f>
        <v>0</v>
      </c>
      <c r="BJ561" s="38" t="s">
        <v>8</v>
      </c>
      <c r="BK561" s="174">
        <f>ROUND(I561*H561,0)</f>
        <v>0</v>
      </c>
      <c r="BL561" s="38" t="s">
        <v>92</v>
      </c>
      <c r="BM561" s="173" t="s">
        <v>827</v>
      </c>
    </row>
    <row r="562" spans="2:65" s="176" customFormat="1">
      <c r="B562" s="175"/>
      <c r="D562" s="177" t="s">
        <v>254</v>
      </c>
      <c r="E562" s="178" t="s">
        <v>1</v>
      </c>
      <c r="F562" s="179" t="s">
        <v>828</v>
      </c>
      <c r="H562" s="180">
        <v>8.7949999999999999</v>
      </c>
      <c r="I562" s="23"/>
      <c r="L562" s="175"/>
      <c r="M562" s="181"/>
      <c r="T562" s="182"/>
      <c r="AT562" s="178" t="s">
        <v>254</v>
      </c>
      <c r="AU562" s="178" t="s">
        <v>86</v>
      </c>
      <c r="AV562" s="176" t="s">
        <v>86</v>
      </c>
      <c r="AW562" s="176" t="s">
        <v>33</v>
      </c>
      <c r="AX562" s="176" t="s">
        <v>77</v>
      </c>
      <c r="AY562" s="178" t="s">
        <v>245</v>
      </c>
    </row>
    <row r="563" spans="2:65" s="176" customFormat="1">
      <c r="B563" s="175"/>
      <c r="D563" s="177" t="s">
        <v>254</v>
      </c>
      <c r="E563" s="178" t="s">
        <v>1</v>
      </c>
      <c r="F563" s="179" t="s">
        <v>829</v>
      </c>
      <c r="H563" s="180">
        <v>9.7029999999999994</v>
      </c>
      <c r="I563" s="23"/>
      <c r="L563" s="175"/>
      <c r="M563" s="181"/>
      <c r="T563" s="182"/>
      <c r="AT563" s="178" t="s">
        <v>254</v>
      </c>
      <c r="AU563" s="178" t="s">
        <v>86</v>
      </c>
      <c r="AV563" s="176" t="s">
        <v>86</v>
      </c>
      <c r="AW563" s="176" t="s">
        <v>33</v>
      </c>
      <c r="AX563" s="176" t="s">
        <v>77</v>
      </c>
      <c r="AY563" s="178" t="s">
        <v>245</v>
      </c>
    </row>
    <row r="564" spans="2:65" s="176" customFormat="1">
      <c r="B564" s="175"/>
      <c r="D564" s="177" t="s">
        <v>254</v>
      </c>
      <c r="E564" s="178" t="s">
        <v>1</v>
      </c>
      <c r="F564" s="179" t="s">
        <v>830</v>
      </c>
      <c r="H564" s="180">
        <v>6.14</v>
      </c>
      <c r="I564" s="23"/>
      <c r="L564" s="175"/>
      <c r="M564" s="181"/>
      <c r="T564" s="182"/>
      <c r="AT564" s="178" t="s">
        <v>254</v>
      </c>
      <c r="AU564" s="178" t="s">
        <v>86</v>
      </c>
      <c r="AV564" s="176" t="s">
        <v>86</v>
      </c>
      <c r="AW564" s="176" t="s">
        <v>33</v>
      </c>
      <c r="AX564" s="176" t="s">
        <v>77</v>
      </c>
      <c r="AY564" s="178" t="s">
        <v>245</v>
      </c>
    </row>
    <row r="565" spans="2:65" s="176" customFormat="1" ht="22.5">
      <c r="B565" s="175"/>
      <c r="D565" s="177" t="s">
        <v>254</v>
      </c>
      <c r="E565" s="178" t="s">
        <v>1</v>
      </c>
      <c r="F565" s="179" t="s">
        <v>831</v>
      </c>
      <c r="H565" s="180">
        <v>3.843</v>
      </c>
      <c r="I565" s="23"/>
      <c r="L565" s="175"/>
      <c r="M565" s="181"/>
      <c r="T565" s="182"/>
      <c r="AT565" s="178" t="s">
        <v>254</v>
      </c>
      <c r="AU565" s="178" t="s">
        <v>86</v>
      </c>
      <c r="AV565" s="176" t="s">
        <v>86</v>
      </c>
      <c r="AW565" s="176" t="s">
        <v>33</v>
      </c>
      <c r="AX565" s="176" t="s">
        <v>77</v>
      </c>
      <c r="AY565" s="178" t="s">
        <v>245</v>
      </c>
    </row>
    <row r="566" spans="2:65" s="176" customFormat="1">
      <c r="B566" s="175"/>
      <c r="D566" s="177" t="s">
        <v>254</v>
      </c>
      <c r="E566" s="178" t="s">
        <v>1</v>
      </c>
      <c r="F566" s="179" t="s">
        <v>832</v>
      </c>
      <c r="H566" s="180">
        <v>1.706</v>
      </c>
      <c r="I566" s="23"/>
      <c r="L566" s="175"/>
      <c r="M566" s="181"/>
      <c r="T566" s="182"/>
      <c r="AT566" s="178" t="s">
        <v>254</v>
      </c>
      <c r="AU566" s="178" t="s">
        <v>86</v>
      </c>
      <c r="AV566" s="176" t="s">
        <v>86</v>
      </c>
      <c r="AW566" s="176" t="s">
        <v>33</v>
      </c>
      <c r="AX566" s="176" t="s">
        <v>77</v>
      </c>
      <c r="AY566" s="178" t="s">
        <v>245</v>
      </c>
    </row>
    <row r="567" spans="2:65" s="184" customFormat="1">
      <c r="B567" s="183"/>
      <c r="D567" s="177" t="s">
        <v>254</v>
      </c>
      <c r="E567" s="185" t="s">
        <v>1</v>
      </c>
      <c r="F567" s="186" t="s">
        <v>265</v>
      </c>
      <c r="H567" s="187">
        <v>30.187000000000001</v>
      </c>
      <c r="I567" s="24"/>
      <c r="L567" s="183"/>
      <c r="M567" s="188"/>
      <c r="T567" s="189"/>
      <c r="AT567" s="185" t="s">
        <v>254</v>
      </c>
      <c r="AU567" s="185" t="s">
        <v>86</v>
      </c>
      <c r="AV567" s="184" t="s">
        <v>258</v>
      </c>
      <c r="AW567" s="184" t="s">
        <v>33</v>
      </c>
      <c r="AX567" s="184" t="s">
        <v>8</v>
      </c>
      <c r="AY567" s="185" t="s">
        <v>245</v>
      </c>
    </row>
    <row r="568" spans="2:65" s="51" customFormat="1" ht="21.75" customHeight="1">
      <c r="B568" s="50"/>
      <c r="C568" s="163" t="s">
        <v>833</v>
      </c>
      <c r="D568" s="163" t="s">
        <v>248</v>
      </c>
      <c r="E568" s="164" t="s">
        <v>834</v>
      </c>
      <c r="F568" s="165" t="s">
        <v>835</v>
      </c>
      <c r="G568" s="166" t="s">
        <v>251</v>
      </c>
      <c r="H568" s="167">
        <v>45.372999999999998</v>
      </c>
      <c r="I568" s="22"/>
      <c r="J568" s="168">
        <f>ROUND(I568*H568,0)</f>
        <v>0</v>
      </c>
      <c r="K568" s="165" t="s">
        <v>1</v>
      </c>
      <c r="L568" s="50"/>
      <c r="M568" s="169" t="s">
        <v>1</v>
      </c>
      <c r="N568" s="170" t="s">
        <v>42</v>
      </c>
      <c r="P568" s="171">
        <f>O568*H568</f>
        <v>0</v>
      </c>
      <c r="Q568" s="171">
        <v>0</v>
      </c>
      <c r="R568" s="171">
        <f>Q568*H568</f>
        <v>0</v>
      </c>
      <c r="S568" s="171">
        <v>0.32400000000000001</v>
      </c>
      <c r="T568" s="172">
        <f>S568*H568</f>
        <v>14.700851999999999</v>
      </c>
      <c r="AR568" s="173" t="s">
        <v>92</v>
      </c>
      <c r="AT568" s="173" t="s">
        <v>248</v>
      </c>
      <c r="AU568" s="173" t="s">
        <v>86</v>
      </c>
      <c r="AY568" s="38" t="s">
        <v>245</v>
      </c>
      <c r="BE568" s="174">
        <f>IF(N568="základní",J568,0)</f>
        <v>0</v>
      </c>
      <c r="BF568" s="174">
        <f>IF(N568="snížená",J568,0)</f>
        <v>0</v>
      </c>
      <c r="BG568" s="174">
        <f>IF(N568="zákl. přenesená",J568,0)</f>
        <v>0</v>
      </c>
      <c r="BH568" s="174">
        <f>IF(N568="sníž. přenesená",J568,0)</f>
        <v>0</v>
      </c>
      <c r="BI568" s="174">
        <f>IF(N568="nulová",J568,0)</f>
        <v>0</v>
      </c>
      <c r="BJ568" s="38" t="s">
        <v>8</v>
      </c>
      <c r="BK568" s="174">
        <f>ROUND(I568*H568,0)</f>
        <v>0</v>
      </c>
      <c r="BL568" s="38" t="s">
        <v>92</v>
      </c>
      <c r="BM568" s="173" t="s">
        <v>836</v>
      </c>
    </row>
    <row r="569" spans="2:65" s="176" customFormat="1">
      <c r="B569" s="175"/>
      <c r="D569" s="177" t="s">
        <v>254</v>
      </c>
      <c r="E569" s="178" t="s">
        <v>1</v>
      </c>
      <c r="F569" s="179" t="s">
        <v>837</v>
      </c>
      <c r="H569" s="180">
        <v>35.173000000000002</v>
      </c>
      <c r="I569" s="23"/>
      <c r="L569" s="175"/>
      <c r="M569" s="181"/>
      <c r="T569" s="182"/>
      <c r="AT569" s="178" t="s">
        <v>254</v>
      </c>
      <c r="AU569" s="178" t="s">
        <v>86</v>
      </c>
      <c r="AV569" s="176" t="s">
        <v>86</v>
      </c>
      <c r="AW569" s="176" t="s">
        <v>33</v>
      </c>
      <c r="AX569" s="176" t="s">
        <v>77</v>
      </c>
      <c r="AY569" s="178" t="s">
        <v>245</v>
      </c>
    </row>
    <row r="570" spans="2:65" s="176" customFormat="1">
      <c r="B570" s="175"/>
      <c r="D570" s="177" t="s">
        <v>254</v>
      </c>
      <c r="E570" s="178" t="s">
        <v>1</v>
      </c>
      <c r="F570" s="179" t="s">
        <v>838</v>
      </c>
      <c r="H570" s="180">
        <v>10.199999999999999</v>
      </c>
      <c r="I570" s="23"/>
      <c r="L570" s="175"/>
      <c r="M570" s="181"/>
      <c r="T570" s="182"/>
      <c r="AT570" s="178" t="s">
        <v>254</v>
      </c>
      <c r="AU570" s="178" t="s">
        <v>86</v>
      </c>
      <c r="AV570" s="176" t="s">
        <v>86</v>
      </c>
      <c r="AW570" s="176" t="s">
        <v>33</v>
      </c>
      <c r="AX570" s="176" t="s">
        <v>77</v>
      </c>
      <c r="AY570" s="178" t="s">
        <v>245</v>
      </c>
    </row>
    <row r="571" spans="2:65" s="184" customFormat="1">
      <c r="B571" s="183"/>
      <c r="D571" s="177" t="s">
        <v>254</v>
      </c>
      <c r="E571" s="185" t="s">
        <v>1</v>
      </c>
      <c r="F571" s="186" t="s">
        <v>265</v>
      </c>
      <c r="H571" s="187">
        <v>45.372999999999998</v>
      </c>
      <c r="I571" s="24"/>
      <c r="L571" s="183"/>
      <c r="M571" s="188"/>
      <c r="T571" s="189"/>
      <c r="AT571" s="185" t="s">
        <v>254</v>
      </c>
      <c r="AU571" s="185" t="s">
        <v>86</v>
      </c>
      <c r="AV571" s="184" t="s">
        <v>258</v>
      </c>
      <c r="AW571" s="184" t="s">
        <v>33</v>
      </c>
      <c r="AX571" s="184" t="s">
        <v>8</v>
      </c>
      <c r="AY571" s="185" t="s">
        <v>245</v>
      </c>
    </row>
    <row r="572" spans="2:65" s="51" customFormat="1" ht="16.5" customHeight="1">
      <c r="B572" s="50"/>
      <c r="C572" s="163" t="s">
        <v>839</v>
      </c>
      <c r="D572" s="163" t="s">
        <v>248</v>
      </c>
      <c r="E572" s="164" t="s">
        <v>840</v>
      </c>
      <c r="F572" s="165" t="s">
        <v>841</v>
      </c>
      <c r="G572" s="166" t="s">
        <v>268</v>
      </c>
      <c r="H572" s="167">
        <v>6.2720000000000002</v>
      </c>
      <c r="I572" s="22"/>
      <c r="J572" s="168">
        <f>ROUND(I572*H572,0)</f>
        <v>0</v>
      </c>
      <c r="K572" s="165" t="s">
        <v>252</v>
      </c>
      <c r="L572" s="50"/>
      <c r="M572" s="169" t="s">
        <v>1</v>
      </c>
      <c r="N572" s="170" t="s">
        <v>42</v>
      </c>
      <c r="P572" s="171">
        <f>O572*H572</f>
        <v>0</v>
      </c>
      <c r="Q572" s="171">
        <v>0</v>
      </c>
      <c r="R572" s="171">
        <f>Q572*H572</f>
        <v>0</v>
      </c>
      <c r="S572" s="171">
        <v>2.4</v>
      </c>
      <c r="T572" s="172">
        <f>S572*H572</f>
        <v>15.0528</v>
      </c>
      <c r="AR572" s="173" t="s">
        <v>92</v>
      </c>
      <c r="AT572" s="173" t="s">
        <v>248</v>
      </c>
      <c r="AU572" s="173" t="s">
        <v>86</v>
      </c>
      <c r="AY572" s="38" t="s">
        <v>245</v>
      </c>
      <c r="BE572" s="174">
        <f>IF(N572="základní",J572,0)</f>
        <v>0</v>
      </c>
      <c r="BF572" s="174">
        <f>IF(N572="snížená",J572,0)</f>
        <v>0</v>
      </c>
      <c r="BG572" s="174">
        <f>IF(N572="zákl. přenesená",J572,0)</f>
        <v>0</v>
      </c>
      <c r="BH572" s="174">
        <f>IF(N572="sníž. přenesená",J572,0)</f>
        <v>0</v>
      </c>
      <c r="BI572" s="174">
        <f>IF(N572="nulová",J572,0)</f>
        <v>0</v>
      </c>
      <c r="BJ572" s="38" t="s">
        <v>8</v>
      </c>
      <c r="BK572" s="174">
        <f>ROUND(I572*H572,0)</f>
        <v>0</v>
      </c>
      <c r="BL572" s="38" t="s">
        <v>92</v>
      </c>
      <c r="BM572" s="173" t="s">
        <v>842</v>
      </c>
    </row>
    <row r="573" spans="2:65" s="176" customFormat="1">
      <c r="B573" s="175"/>
      <c r="D573" s="177" t="s">
        <v>254</v>
      </c>
      <c r="E573" s="178" t="s">
        <v>1</v>
      </c>
      <c r="F573" s="179" t="s">
        <v>843</v>
      </c>
      <c r="H573" s="180">
        <v>6.2720000000000002</v>
      </c>
      <c r="I573" s="23"/>
      <c r="L573" s="175"/>
      <c r="M573" s="181"/>
      <c r="T573" s="182"/>
      <c r="AT573" s="178" t="s">
        <v>254</v>
      </c>
      <c r="AU573" s="178" t="s">
        <v>86</v>
      </c>
      <c r="AV573" s="176" t="s">
        <v>86</v>
      </c>
      <c r="AW573" s="176" t="s">
        <v>33</v>
      </c>
      <c r="AX573" s="176" t="s">
        <v>77</v>
      </c>
      <c r="AY573" s="178" t="s">
        <v>245</v>
      </c>
    </row>
    <row r="574" spans="2:65" s="184" customFormat="1">
      <c r="B574" s="183"/>
      <c r="D574" s="177" t="s">
        <v>254</v>
      </c>
      <c r="E574" s="185" t="s">
        <v>1</v>
      </c>
      <c r="F574" s="186" t="s">
        <v>265</v>
      </c>
      <c r="H574" s="187">
        <v>6.2720000000000002</v>
      </c>
      <c r="I574" s="24"/>
      <c r="L574" s="183"/>
      <c r="M574" s="188"/>
      <c r="T574" s="189"/>
      <c r="AT574" s="185" t="s">
        <v>254</v>
      </c>
      <c r="AU574" s="185" t="s">
        <v>86</v>
      </c>
      <c r="AV574" s="184" t="s">
        <v>258</v>
      </c>
      <c r="AW574" s="184" t="s">
        <v>33</v>
      </c>
      <c r="AX574" s="184" t="s">
        <v>8</v>
      </c>
      <c r="AY574" s="185" t="s">
        <v>245</v>
      </c>
    </row>
    <row r="575" spans="2:65" s="51" customFormat="1" ht="21.75" customHeight="1">
      <c r="B575" s="50"/>
      <c r="C575" s="163" t="s">
        <v>844</v>
      </c>
      <c r="D575" s="163" t="s">
        <v>248</v>
      </c>
      <c r="E575" s="164" t="s">
        <v>845</v>
      </c>
      <c r="F575" s="165" t="s">
        <v>846</v>
      </c>
      <c r="G575" s="166" t="s">
        <v>251</v>
      </c>
      <c r="H575" s="167">
        <v>47.7</v>
      </c>
      <c r="I575" s="22"/>
      <c r="J575" s="168">
        <f>ROUND(I575*H575,0)</f>
        <v>0</v>
      </c>
      <c r="K575" s="165" t="s">
        <v>252</v>
      </c>
      <c r="L575" s="50"/>
      <c r="M575" s="169" t="s">
        <v>1</v>
      </c>
      <c r="N575" s="170" t="s">
        <v>42</v>
      </c>
      <c r="P575" s="171">
        <f>O575*H575</f>
        <v>0</v>
      </c>
      <c r="Q575" s="171">
        <v>0</v>
      </c>
      <c r="R575" s="171">
        <f>Q575*H575</f>
        <v>0</v>
      </c>
      <c r="S575" s="171">
        <v>5.5E-2</v>
      </c>
      <c r="T575" s="172">
        <f>S575*H575</f>
        <v>2.6235000000000004</v>
      </c>
      <c r="AR575" s="173" t="s">
        <v>92</v>
      </c>
      <c r="AT575" s="173" t="s">
        <v>248</v>
      </c>
      <c r="AU575" s="173" t="s">
        <v>86</v>
      </c>
      <c r="AY575" s="38" t="s">
        <v>245</v>
      </c>
      <c r="BE575" s="174">
        <f>IF(N575="základní",J575,0)</f>
        <v>0</v>
      </c>
      <c r="BF575" s="174">
        <f>IF(N575="snížená",J575,0)</f>
        <v>0</v>
      </c>
      <c r="BG575" s="174">
        <f>IF(N575="zákl. přenesená",J575,0)</f>
        <v>0</v>
      </c>
      <c r="BH575" s="174">
        <f>IF(N575="sníž. přenesená",J575,0)</f>
        <v>0</v>
      </c>
      <c r="BI575" s="174">
        <f>IF(N575="nulová",J575,0)</f>
        <v>0</v>
      </c>
      <c r="BJ575" s="38" t="s">
        <v>8</v>
      </c>
      <c r="BK575" s="174">
        <f>ROUND(I575*H575,0)</f>
        <v>0</v>
      </c>
      <c r="BL575" s="38" t="s">
        <v>92</v>
      </c>
      <c r="BM575" s="173" t="s">
        <v>847</v>
      </c>
    </row>
    <row r="576" spans="2:65" s="176" customFormat="1">
      <c r="B576" s="175"/>
      <c r="D576" s="177" t="s">
        <v>254</v>
      </c>
      <c r="E576" s="178" t="s">
        <v>1</v>
      </c>
      <c r="F576" s="179" t="s">
        <v>848</v>
      </c>
      <c r="H576" s="180">
        <v>47.7</v>
      </c>
      <c r="I576" s="23"/>
      <c r="L576" s="175"/>
      <c r="M576" s="181"/>
      <c r="T576" s="182"/>
      <c r="AT576" s="178" t="s">
        <v>254</v>
      </c>
      <c r="AU576" s="178" t="s">
        <v>86</v>
      </c>
      <c r="AV576" s="176" t="s">
        <v>86</v>
      </c>
      <c r="AW576" s="176" t="s">
        <v>33</v>
      </c>
      <c r="AX576" s="176" t="s">
        <v>8</v>
      </c>
      <c r="AY576" s="178" t="s">
        <v>245</v>
      </c>
    </row>
    <row r="577" spans="2:65" s="51" customFormat="1" ht="24.2" customHeight="1">
      <c r="B577" s="50"/>
      <c r="C577" s="163" t="s">
        <v>849</v>
      </c>
      <c r="D577" s="163" t="s">
        <v>248</v>
      </c>
      <c r="E577" s="164" t="s">
        <v>850</v>
      </c>
      <c r="F577" s="165" t="s">
        <v>851</v>
      </c>
      <c r="G577" s="166" t="s">
        <v>251</v>
      </c>
      <c r="H577" s="167">
        <v>32.326000000000001</v>
      </c>
      <c r="I577" s="22"/>
      <c r="J577" s="168">
        <f>ROUND(I577*H577,0)</f>
        <v>0</v>
      </c>
      <c r="K577" s="165" t="s">
        <v>252</v>
      </c>
      <c r="L577" s="50"/>
      <c r="M577" s="169" t="s">
        <v>1</v>
      </c>
      <c r="N577" s="170" t="s">
        <v>42</v>
      </c>
      <c r="P577" s="171">
        <f>O577*H577</f>
        <v>0</v>
      </c>
      <c r="Q577" s="171">
        <v>0</v>
      </c>
      <c r="R577" s="171">
        <f>Q577*H577</f>
        <v>0</v>
      </c>
      <c r="S577" s="171">
        <v>8.7999999999999995E-2</v>
      </c>
      <c r="T577" s="172">
        <f>S577*H577</f>
        <v>2.8446879999999997</v>
      </c>
      <c r="AR577" s="173" t="s">
        <v>92</v>
      </c>
      <c r="AT577" s="173" t="s">
        <v>248</v>
      </c>
      <c r="AU577" s="173" t="s">
        <v>86</v>
      </c>
      <c r="AY577" s="38" t="s">
        <v>245</v>
      </c>
      <c r="BE577" s="174">
        <f>IF(N577="základní",J577,0)</f>
        <v>0</v>
      </c>
      <c r="BF577" s="174">
        <f>IF(N577="snížená",J577,0)</f>
        <v>0</v>
      </c>
      <c r="BG577" s="174">
        <f>IF(N577="zákl. přenesená",J577,0)</f>
        <v>0</v>
      </c>
      <c r="BH577" s="174">
        <f>IF(N577="sníž. přenesená",J577,0)</f>
        <v>0</v>
      </c>
      <c r="BI577" s="174">
        <f>IF(N577="nulová",J577,0)</f>
        <v>0</v>
      </c>
      <c r="BJ577" s="38" t="s">
        <v>8</v>
      </c>
      <c r="BK577" s="174">
        <f>ROUND(I577*H577,0)</f>
        <v>0</v>
      </c>
      <c r="BL577" s="38" t="s">
        <v>92</v>
      </c>
      <c r="BM577" s="173" t="s">
        <v>852</v>
      </c>
    </row>
    <row r="578" spans="2:65" s="176" customFormat="1">
      <c r="B578" s="175"/>
      <c r="D578" s="177" t="s">
        <v>254</v>
      </c>
      <c r="E578" s="178" t="s">
        <v>1</v>
      </c>
      <c r="F578" s="179" t="s">
        <v>853</v>
      </c>
      <c r="H578" s="180">
        <v>15.055</v>
      </c>
      <c r="I578" s="23"/>
      <c r="L578" s="175"/>
      <c r="M578" s="181"/>
      <c r="T578" s="182"/>
      <c r="AT578" s="178" t="s">
        <v>254</v>
      </c>
      <c r="AU578" s="178" t="s">
        <v>86</v>
      </c>
      <c r="AV578" s="176" t="s">
        <v>86</v>
      </c>
      <c r="AW578" s="176" t="s">
        <v>33</v>
      </c>
      <c r="AX578" s="176" t="s">
        <v>77</v>
      </c>
      <c r="AY578" s="178" t="s">
        <v>245</v>
      </c>
    </row>
    <row r="579" spans="2:65" s="176" customFormat="1">
      <c r="B579" s="175"/>
      <c r="D579" s="177" t="s">
        <v>254</v>
      </c>
      <c r="E579" s="178" t="s">
        <v>1</v>
      </c>
      <c r="F579" s="179" t="s">
        <v>854</v>
      </c>
      <c r="H579" s="180">
        <v>17.271000000000001</v>
      </c>
      <c r="I579" s="23"/>
      <c r="L579" s="175"/>
      <c r="M579" s="181"/>
      <c r="T579" s="182"/>
      <c r="AT579" s="178" t="s">
        <v>254</v>
      </c>
      <c r="AU579" s="178" t="s">
        <v>86</v>
      </c>
      <c r="AV579" s="176" t="s">
        <v>86</v>
      </c>
      <c r="AW579" s="176" t="s">
        <v>33</v>
      </c>
      <c r="AX579" s="176" t="s">
        <v>77</v>
      </c>
      <c r="AY579" s="178" t="s">
        <v>245</v>
      </c>
    </row>
    <row r="580" spans="2:65" s="184" customFormat="1">
      <c r="B580" s="183"/>
      <c r="D580" s="177" t="s">
        <v>254</v>
      </c>
      <c r="E580" s="185" t="s">
        <v>1</v>
      </c>
      <c r="F580" s="186" t="s">
        <v>265</v>
      </c>
      <c r="H580" s="187">
        <v>32.326000000000001</v>
      </c>
      <c r="I580" s="24"/>
      <c r="L580" s="183"/>
      <c r="M580" s="188"/>
      <c r="T580" s="189"/>
      <c r="AT580" s="185" t="s">
        <v>254</v>
      </c>
      <c r="AU580" s="185" t="s">
        <v>86</v>
      </c>
      <c r="AV580" s="184" t="s">
        <v>258</v>
      </c>
      <c r="AW580" s="184" t="s">
        <v>33</v>
      </c>
      <c r="AX580" s="184" t="s">
        <v>8</v>
      </c>
      <c r="AY580" s="185" t="s">
        <v>245</v>
      </c>
    </row>
    <row r="581" spans="2:65" s="51" customFormat="1" ht="24.2" customHeight="1">
      <c r="B581" s="50"/>
      <c r="C581" s="163" t="s">
        <v>855</v>
      </c>
      <c r="D581" s="163" t="s">
        <v>248</v>
      </c>
      <c r="E581" s="164" t="s">
        <v>856</v>
      </c>
      <c r="F581" s="165" t="s">
        <v>857</v>
      </c>
      <c r="G581" s="166" t="s">
        <v>283</v>
      </c>
      <c r="H581" s="167">
        <v>0.66600000000000004</v>
      </c>
      <c r="I581" s="22"/>
      <c r="J581" s="168">
        <f>ROUND(I581*H581,0)</f>
        <v>0</v>
      </c>
      <c r="K581" s="165" t="s">
        <v>252</v>
      </c>
      <c r="L581" s="50"/>
      <c r="M581" s="169" t="s">
        <v>1</v>
      </c>
      <c r="N581" s="170" t="s">
        <v>42</v>
      </c>
      <c r="P581" s="171">
        <f>O581*H581</f>
        <v>0</v>
      </c>
      <c r="Q581" s="171">
        <v>0</v>
      </c>
      <c r="R581" s="171">
        <f>Q581*H581</f>
        <v>0</v>
      </c>
      <c r="S581" s="171">
        <v>1.258</v>
      </c>
      <c r="T581" s="172">
        <f>S581*H581</f>
        <v>0.83782800000000002</v>
      </c>
      <c r="AR581" s="173" t="s">
        <v>92</v>
      </c>
      <c r="AT581" s="173" t="s">
        <v>248</v>
      </c>
      <c r="AU581" s="173" t="s">
        <v>86</v>
      </c>
      <c r="AY581" s="38" t="s">
        <v>245</v>
      </c>
      <c r="BE581" s="174">
        <f>IF(N581="základní",J581,0)</f>
        <v>0</v>
      </c>
      <c r="BF581" s="174">
        <f>IF(N581="snížená",J581,0)</f>
        <v>0</v>
      </c>
      <c r="BG581" s="174">
        <f>IF(N581="zákl. přenesená",J581,0)</f>
        <v>0</v>
      </c>
      <c r="BH581" s="174">
        <f>IF(N581="sníž. přenesená",J581,0)</f>
        <v>0</v>
      </c>
      <c r="BI581" s="174">
        <f>IF(N581="nulová",J581,0)</f>
        <v>0</v>
      </c>
      <c r="BJ581" s="38" t="s">
        <v>8</v>
      </c>
      <c r="BK581" s="174">
        <f>ROUND(I581*H581,0)</f>
        <v>0</v>
      </c>
      <c r="BL581" s="38" t="s">
        <v>92</v>
      </c>
      <c r="BM581" s="173" t="s">
        <v>858</v>
      </c>
    </row>
    <row r="582" spans="2:65" s="176" customFormat="1">
      <c r="B582" s="175"/>
      <c r="D582" s="177" t="s">
        <v>254</v>
      </c>
      <c r="E582" s="178" t="s">
        <v>1</v>
      </c>
      <c r="F582" s="179" t="s">
        <v>859</v>
      </c>
      <c r="H582" s="180">
        <v>0.66600000000000004</v>
      </c>
      <c r="I582" s="23"/>
      <c r="L582" s="175"/>
      <c r="M582" s="181"/>
      <c r="T582" s="182"/>
      <c r="AT582" s="178" t="s">
        <v>254</v>
      </c>
      <c r="AU582" s="178" t="s">
        <v>86</v>
      </c>
      <c r="AV582" s="176" t="s">
        <v>86</v>
      </c>
      <c r="AW582" s="176" t="s">
        <v>33</v>
      </c>
      <c r="AX582" s="176" t="s">
        <v>8</v>
      </c>
      <c r="AY582" s="178" t="s">
        <v>245</v>
      </c>
    </row>
    <row r="583" spans="2:65" s="51" customFormat="1" ht="24.2" customHeight="1">
      <c r="B583" s="50"/>
      <c r="C583" s="163" t="s">
        <v>860</v>
      </c>
      <c r="D583" s="163" t="s">
        <v>248</v>
      </c>
      <c r="E583" s="164" t="s">
        <v>861</v>
      </c>
      <c r="F583" s="165" t="s">
        <v>862</v>
      </c>
      <c r="G583" s="166" t="s">
        <v>283</v>
      </c>
      <c r="H583" s="167">
        <v>0.60499999999999998</v>
      </c>
      <c r="I583" s="22"/>
      <c r="J583" s="168">
        <f>ROUND(I583*H583,0)</f>
        <v>0</v>
      </c>
      <c r="K583" s="165" t="s">
        <v>252</v>
      </c>
      <c r="L583" s="50"/>
      <c r="M583" s="169" t="s">
        <v>1</v>
      </c>
      <c r="N583" s="170" t="s">
        <v>42</v>
      </c>
      <c r="P583" s="171">
        <f>O583*H583</f>
        <v>0</v>
      </c>
      <c r="Q583" s="171">
        <v>0</v>
      </c>
      <c r="R583" s="171">
        <f>Q583*H583</f>
        <v>0</v>
      </c>
      <c r="S583" s="171">
        <v>1.2609999999999999</v>
      </c>
      <c r="T583" s="172">
        <f>S583*H583</f>
        <v>0.76290499999999994</v>
      </c>
      <c r="AR583" s="173" t="s">
        <v>92</v>
      </c>
      <c r="AT583" s="173" t="s">
        <v>248</v>
      </c>
      <c r="AU583" s="173" t="s">
        <v>86</v>
      </c>
      <c r="AY583" s="38" t="s">
        <v>245</v>
      </c>
      <c r="BE583" s="174">
        <f>IF(N583="základní",J583,0)</f>
        <v>0</v>
      </c>
      <c r="BF583" s="174">
        <f>IF(N583="snížená",J583,0)</f>
        <v>0</v>
      </c>
      <c r="BG583" s="174">
        <f>IF(N583="zákl. přenesená",J583,0)</f>
        <v>0</v>
      </c>
      <c r="BH583" s="174">
        <f>IF(N583="sníž. přenesená",J583,0)</f>
        <v>0</v>
      </c>
      <c r="BI583" s="174">
        <f>IF(N583="nulová",J583,0)</f>
        <v>0</v>
      </c>
      <c r="BJ583" s="38" t="s">
        <v>8</v>
      </c>
      <c r="BK583" s="174">
        <f>ROUND(I583*H583,0)</f>
        <v>0</v>
      </c>
      <c r="BL583" s="38" t="s">
        <v>92</v>
      </c>
      <c r="BM583" s="173" t="s">
        <v>863</v>
      </c>
    </row>
    <row r="584" spans="2:65" s="176" customFormat="1">
      <c r="B584" s="175"/>
      <c r="D584" s="177" t="s">
        <v>254</v>
      </c>
      <c r="E584" s="178" t="s">
        <v>1</v>
      </c>
      <c r="F584" s="179" t="s">
        <v>864</v>
      </c>
      <c r="H584" s="180">
        <v>0.60499999999999998</v>
      </c>
      <c r="I584" s="23"/>
      <c r="L584" s="175"/>
      <c r="M584" s="181"/>
      <c r="T584" s="182"/>
      <c r="AT584" s="178" t="s">
        <v>254</v>
      </c>
      <c r="AU584" s="178" t="s">
        <v>86</v>
      </c>
      <c r="AV584" s="176" t="s">
        <v>86</v>
      </c>
      <c r="AW584" s="176" t="s">
        <v>33</v>
      </c>
      <c r="AX584" s="176" t="s">
        <v>8</v>
      </c>
      <c r="AY584" s="178" t="s">
        <v>245</v>
      </c>
    </row>
    <row r="585" spans="2:65" s="51" customFormat="1" ht="37.9" customHeight="1">
      <c r="B585" s="50"/>
      <c r="C585" s="163" t="s">
        <v>865</v>
      </c>
      <c r="D585" s="163" t="s">
        <v>248</v>
      </c>
      <c r="E585" s="164" t="s">
        <v>866</v>
      </c>
      <c r="F585" s="165" t="s">
        <v>867</v>
      </c>
      <c r="G585" s="166" t="s">
        <v>268</v>
      </c>
      <c r="H585" s="167">
        <v>43.253</v>
      </c>
      <c r="I585" s="22"/>
      <c r="J585" s="168">
        <f>ROUND(I585*H585,0)</f>
        <v>0</v>
      </c>
      <c r="K585" s="165" t="s">
        <v>252</v>
      </c>
      <c r="L585" s="50"/>
      <c r="M585" s="169" t="s">
        <v>1</v>
      </c>
      <c r="N585" s="170" t="s">
        <v>42</v>
      </c>
      <c r="P585" s="171">
        <f>O585*H585</f>
        <v>0</v>
      </c>
      <c r="Q585" s="171">
        <v>0</v>
      </c>
      <c r="R585" s="171">
        <f>Q585*H585</f>
        <v>0</v>
      </c>
      <c r="S585" s="171">
        <v>2.2000000000000002</v>
      </c>
      <c r="T585" s="172">
        <f>S585*H585</f>
        <v>95.156600000000012</v>
      </c>
      <c r="AR585" s="173" t="s">
        <v>92</v>
      </c>
      <c r="AT585" s="173" t="s">
        <v>248</v>
      </c>
      <c r="AU585" s="173" t="s">
        <v>86</v>
      </c>
      <c r="AY585" s="38" t="s">
        <v>245</v>
      </c>
      <c r="BE585" s="174">
        <f>IF(N585="základní",J585,0)</f>
        <v>0</v>
      </c>
      <c r="BF585" s="174">
        <f>IF(N585="snížená",J585,0)</f>
        <v>0</v>
      </c>
      <c r="BG585" s="174">
        <f>IF(N585="zákl. přenesená",J585,0)</f>
        <v>0</v>
      </c>
      <c r="BH585" s="174">
        <f>IF(N585="sníž. přenesená",J585,0)</f>
        <v>0</v>
      </c>
      <c r="BI585" s="174">
        <f>IF(N585="nulová",J585,0)</f>
        <v>0</v>
      </c>
      <c r="BJ585" s="38" t="s">
        <v>8</v>
      </c>
      <c r="BK585" s="174">
        <f>ROUND(I585*H585,0)</f>
        <v>0</v>
      </c>
      <c r="BL585" s="38" t="s">
        <v>92</v>
      </c>
      <c r="BM585" s="173" t="s">
        <v>868</v>
      </c>
    </row>
    <row r="586" spans="2:65" s="176" customFormat="1">
      <c r="B586" s="175"/>
      <c r="D586" s="177" t="s">
        <v>254</v>
      </c>
      <c r="E586" s="178" t="s">
        <v>1</v>
      </c>
      <c r="F586" s="179" t="s">
        <v>869</v>
      </c>
      <c r="H586" s="180">
        <v>43.253</v>
      </c>
      <c r="I586" s="23"/>
      <c r="L586" s="175"/>
      <c r="M586" s="181"/>
      <c r="T586" s="182"/>
      <c r="AT586" s="178" t="s">
        <v>254</v>
      </c>
      <c r="AU586" s="178" t="s">
        <v>86</v>
      </c>
      <c r="AV586" s="176" t="s">
        <v>86</v>
      </c>
      <c r="AW586" s="176" t="s">
        <v>33</v>
      </c>
      <c r="AX586" s="176" t="s">
        <v>77</v>
      </c>
      <c r="AY586" s="178" t="s">
        <v>245</v>
      </c>
    </row>
    <row r="587" spans="2:65" s="184" customFormat="1">
      <c r="B587" s="183"/>
      <c r="D587" s="177" t="s">
        <v>254</v>
      </c>
      <c r="E587" s="185" t="s">
        <v>1</v>
      </c>
      <c r="F587" s="186" t="s">
        <v>669</v>
      </c>
      <c r="H587" s="187">
        <v>43.253</v>
      </c>
      <c r="I587" s="24"/>
      <c r="L587" s="183"/>
      <c r="M587" s="188"/>
      <c r="T587" s="189"/>
      <c r="AT587" s="185" t="s">
        <v>254</v>
      </c>
      <c r="AU587" s="185" t="s">
        <v>86</v>
      </c>
      <c r="AV587" s="184" t="s">
        <v>258</v>
      </c>
      <c r="AW587" s="184" t="s">
        <v>33</v>
      </c>
      <c r="AX587" s="184" t="s">
        <v>8</v>
      </c>
      <c r="AY587" s="185" t="s">
        <v>245</v>
      </c>
    </row>
    <row r="588" spans="2:65" s="51" customFormat="1" ht="37.9" customHeight="1">
      <c r="B588" s="50"/>
      <c r="C588" s="163" t="s">
        <v>870</v>
      </c>
      <c r="D588" s="163" t="s">
        <v>248</v>
      </c>
      <c r="E588" s="164" t="s">
        <v>871</v>
      </c>
      <c r="F588" s="165" t="s">
        <v>872</v>
      </c>
      <c r="G588" s="166" t="s">
        <v>268</v>
      </c>
      <c r="H588" s="167">
        <v>8.0519999999999996</v>
      </c>
      <c r="I588" s="22"/>
      <c r="J588" s="168">
        <f>ROUND(I588*H588,0)</f>
        <v>0</v>
      </c>
      <c r="K588" s="165" t="s">
        <v>252</v>
      </c>
      <c r="L588" s="50"/>
      <c r="M588" s="169" t="s">
        <v>1</v>
      </c>
      <c r="N588" s="170" t="s">
        <v>42</v>
      </c>
      <c r="P588" s="171">
        <f>O588*H588</f>
        <v>0</v>
      </c>
      <c r="Q588" s="171">
        <v>0</v>
      </c>
      <c r="R588" s="171">
        <f>Q588*H588</f>
        <v>0</v>
      </c>
      <c r="S588" s="171">
        <v>2.2000000000000002</v>
      </c>
      <c r="T588" s="172">
        <f>S588*H588</f>
        <v>17.714400000000001</v>
      </c>
      <c r="AR588" s="173" t="s">
        <v>92</v>
      </c>
      <c r="AT588" s="173" t="s">
        <v>248</v>
      </c>
      <c r="AU588" s="173" t="s">
        <v>86</v>
      </c>
      <c r="AY588" s="38" t="s">
        <v>245</v>
      </c>
      <c r="BE588" s="174">
        <f>IF(N588="základní",J588,0)</f>
        <v>0</v>
      </c>
      <c r="BF588" s="174">
        <f>IF(N588="snížená",J588,0)</f>
        <v>0</v>
      </c>
      <c r="BG588" s="174">
        <f>IF(N588="zákl. přenesená",J588,0)</f>
        <v>0</v>
      </c>
      <c r="BH588" s="174">
        <f>IF(N588="sníž. přenesená",J588,0)</f>
        <v>0</v>
      </c>
      <c r="BI588" s="174">
        <f>IF(N588="nulová",J588,0)</f>
        <v>0</v>
      </c>
      <c r="BJ588" s="38" t="s">
        <v>8</v>
      </c>
      <c r="BK588" s="174">
        <f>ROUND(I588*H588,0)</f>
        <v>0</v>
      </c>
      <c r="BL588" s="38" t="s">
        <v>92</v>
      </c>
      <c r="BM588" s="173" t="s">
        <v>873</v>
      </c>
    </row>
    <row r="589" spans="2:65" s="176" customFormat="1" ht="22.5">
      <c r="B589" s="175"/>
      <c r="D589" s="177" t="s">
        <v>254</v>
      </c>
      <c r="E589" s="178" t="s">
        <v>1</v>
      </c>
      <c r="F589" s="179" t="s">
        <v>874</v>
      </c>
      <c r="H589" s="180">
        <v>56.954999999999998</v>
      </c>
      <c r="I589" s="23"/>
      <c r="L589" s="175"/>
      <c r="M589" s="181"/>
      <c r="T589" s="182"/>
      <c r="AT589" s="178" t="s">
        <v>254</v>
      </c>
      <c r="AU589" s="178" t="s">
        <v>86</v>
      </c>
      <c r="AV589" s="176" t="s">
        <v>86</v>
      </c>
      <c r="AW589" s="176" t="s">
        <v>33</v>
      </c>
      <c r="AX589" s="176" t="s">
        <v>77</v>
      </c>
      <c r="AY589" s="178" t="s">
        <v>245</v>
      </c>
    </row>
    <row r="590" spans="2:65" s="176" customFormat="1">
      <c r="B590" s="175"/>
      <c r="D590" s="177" t="s">
        <v>254</v>
      </c>
      <c r="E590" s="178" t="s">
        <v>1</v>
      </c>
      <c r="F590" s="179" t="s">
        <v>875</v>
      </c>
      <c r="H590" s="180">
        <v>2.1</v>
      </c>
      <c r="I590" s="23"/>
      <c r="L590" s="175"/>
      <c r="M590" s="181"/>
      <c r="T590" s="182"/>
      <c r="AT590" s="178" t="s">
        <v>254</v>
      </c>
      <c r="AU590" s="178" t="s">
        <v>86</v>
      </c>
      <c r="AV590" s="176" t="s">
        <v>86</v>
      </c>
      <c r="AW590" s="176" t="s">
        <v>33</v>
      </c>
      <c r="AX590" s="176" t="s">
        <v>77</v>
      </c>
      <c r="AY590" s="178" t="s">
        <v>245</v>
      </c>
    </row>
    <row r="591" spans="2:65" s="176" customFormat="1">
      <c r="B591" s="175"/>
      <c r="D591" s="177" t="s">
        <v>254</v>
      </c>
      <c r="E591" s="178" t="s">
        <v>1</v>
      </c>
      <c r="F591" s="179" t="s">
        <v>876</v>
      </c>
      <c r="H591" s="180">
        <v>2.58</v>
      </c>
      <c r="I591" s="23"/>
      <c r="L591" s="175"/>
      <c r="M591" s="181"/>
      <c r="T591" s="182"/>
      <c r="AT591" s="178" t="s">
        <v>254</v>
      </c>
      <c r="AU591" s="178" t="s">
        <v>86</v>
      </c>
      <c r="AV591" s="176" t="s">
        <v>86</v>
      </c>
      <c r="AW591" s="176" t="s">
        <v>33</v>
      </c>
      <c r="AX591" s="176" t="s">
        <v>77</v>
      </c>
      <c r="AY591" s="178" t="s">
        <v>245</v>
      </c>
    </row>
    <row r="592" spans="2:65" s="176" customFormat="1">
      <c r="B592" s="175"/>
      <c r="D592" s="177" t="s">
        <v>254</v>
      </c>
      <c r="E592" s="178" t="s">
        <v>1</v>
      </c>
      <c r="F592" s="179" t="s">
        <v>877</v>
      </c>
      <c r="H592" s="180">
        <v>5.94</v>
      </c>
      <c r="I592" s="23"/>
      <c r="L592" s="175"/>
      <c r="M592" s="181"/>
      <c r="T592" s="182"/>
      <c r="AT592" s="178" t="s">
        <v>254</v>
      </c>
      <c r="AU592" s="178" t="s">
        <v>86</v>
      </c>
      <c r="AV592" s="176" t="s">
        <v>86</v>
      </c>
      <c r="AW592" s="176" t="s">
        <v>33</v>
      </c>
      <c r="AX592" s="176" t="s">
        <v>77</v>
      </c>
      <c r="AY592" s="178" t="s">
        <v>245</v>
      </c>
    </row>
    <row r="593" spans="2:65" s="176" customFormat="1">
      <c r="B593" s="175"/>
      <c r="D593" s="177" t="s">
        <v>254</v>
      </c>
      <c r="E593" s="178" t="s">
        <v>1</v>
      </c>
      <c r="F593" s="179" t="s">
        <v>878</v>
      </c>
      <c r="H593" s="180">
        <v>-59.523000000000003</v>
      </c>
      <c r="I593" s="23"/>
      <c r="L593" s="175"/>
      <c r="M593" s="181"/>
      <c r="T593" s="182"/>
      <c r="AT593" s="178" t="s">
        <v>254</v>
      </c>
      <c r="AU593" s="178" t="s">
        <v>86</v>
      </c>
      <c r="AV593" s="176" t="s">
        <v>86</v>
      </c>
      <c r="AW593" s="176" t="s">
        <v>33</v>
      </c>
      <c r="AX593" s="176" t="s">
        <v>77</v>
      </c>
      <c r="AY593" s="178" t="s">
        <v>245</v>
      </c>
    </row>
    <row r="594" spans="2:65" s="184" customFormat="1">
      <c r="B594" s="183"/>
      <c r="D594" s="177" t="s">
        <v>254</v>
      </c>
      <c r="E594" s="185" t="s">
        <v>1</v>
      </c>
      <c r="F594" s="186" t="s">
        <v>265</v>
      </c>
      <c r="H594" s="187">
        <v>8.0519999999999996</v>
      </c>
      <c r="I594" s="24"/>
      <c r="L594" s="183"/>
      <c r="M594" s="188"/>
      <c r="T594" s="189"/>
      <c r="AT594" s="185" t="s">
        <v>254</v>
      </c>
      <c r="AU594" s="185" t="s">
        <v>86</v>
      </c>
      <c r="AV594" s="184" t="s">
        <v>258</v>
      </c>
      <c r="AW594" s="184" t="s">
        <v>33</v>
      </c>
      <c r="AX594" s="184" t="s">
        <v>8</v>
      </c>
      <c r="AY594" s="185" t="s">
        <v>245</v>
      </c>
    </row>
    <row r="595" spans="2:65" s="51" customFormat="1" ht="33" customHeight="1">
      <c r="B595" s="50"/>
      <c r="C595" s="163" t="s">
        <v>879</v>
      </c>
      <c r="D595" s="163" t="s">
        <v>248</v>
      </c>
      <c r="E595" s="164" t="s">
        <v>880</v>
      </c>
      <c r="F595" s="165" t="s">
        <v>881</v>
      </c>
      <c r="G595" s="166" t="s">
        <v>268</v>
      </c>
      <c r="H595" s="167">
        <v>5.798</v>
      </c>
      <c r="I595" s="22"/>
      <c r="J595" s="168">
        <f>ROUND(I595*H595,0)</f>
        <v>0</v>
      </c>
      <c r="K595" s="165" t="s">
        <v>252</v>
      </c>
      <c r="L595" s="50"/>
      <c r="M595" s="169" t="s">
        <v>1</v>
      </c>
      <c r="N595" s="170" t="s">
        <v>42</v>
      </c>
      <c r="P595" s="171">
        <f>O595*H595</f>
        <v>0</v>
      </c>
      <c r="Q595" s="171">
        <v>0</v>
      </c>
      <c r="R595" s="171">
        <f>Q595*H595</f>
        <v>0</v>
      </c>
      <c r="S595" s="171">
        <v>2.2000000000000002</v>
      </c>
      <c r="T595" s="172">
        <f>S595*H595</f>
        <v>12.755600000000001</v>
      </c>
      <c r="AR595" s="173" t="s">
        <v>92</v>
      </c>
      <c r="AT595" s="173" t="s">
        <v>248</v>
      </c>
      <c r="AU595" s="173" t="s">
        <v>86</v>
      </c>
      <c r="AY595" s="38" t="s">
        <v>245</v>
      </c>
      <c r="BE595" s="174">
        <f>IF(N595="základní",J595,0)</f>
        <v>0</v>
      </c>
      <c r="BF595" s="174">
        <f>IF(N595="snížená",J595,0)</f>
        <v>0</v>
      </c>
      <c r="BG595" s="174">
        <f>IF(N595="zákl. přenesená",J595,0)</f>
        <v>0</v>
      </c>
      <c r="BH595" s="174">
        <f>IF(N595="sníž. přenesená",J595,0)</f>
        <v>0</v>
      </c>
      <c r="BI595" s="174">
        <f>IF(N595="nulová",J595,0)</f>
        <v>0</v>
      </c>
      <c r="BJ595" s="38" t="s">
        <v>8</v>
      </c>
      <c r="BK595" s="174">
        <f>ROUND(I595*H595,0)</f>
        <v>0</v>
      </c>
      <c r="BL595" s="38" t="s">
        <v>92</v>
      </c>
      <c r="BM595" s="173" t="s">
        <v>882</v>
      </c>
    </row>
    <row r="596" spans="2:65" s="176" customFormat="1" ht="22.5">
      <c r="B596" s="175"/>
      <c r="D596" s="177" t="s">
        <v>254</v>
      </c>
      <c r="E596" s="178" t="s">
        <v>1</v>
      </c>
      <c r="F596" s="179" t="s">
        <v>883</v>
      </c>
      <c r="H596" s="180">
        <v>75.94</v>
      </c>
      <c r="I596" s="23"/>
      <c r="L596" s="175"/>
      <c r="M596" s="181"/>
      <c r="T596" s="182"/>
      <c r="AT596" s="178" t="s">
        <v>254</v>
      </c>
      <c r="AU596" s="178" t="s">
        <v>86</v>
      </c>
      <c r="AV596" s="176" t="s">
        <v>86</v>
      </c>
      <c r="AW596" s="176" t="s">
        <v>33</v>
      </c>
      <c r="AX596" s="176" t="s">
        <v>77</v>
      </c>
      <c r="AY596" s="178" t="s">
        <v>245</v>
      </c>
    </row>
    <row r="597" spans="2:65" s="176" customFormat="1">
      <c r="B597" s="175"/>
      <c r="D597" s="177" t="s">
        <v>254</v>
      </c>
      <c r="E597" s="178" t="s">
        <v>1</v>
      </c>
      <c r="F597" s="179" t="s">
        <v>875</v>
      </c>
      <c r="H597" s="180">
        <v>2.1</v>
      </c>
      <c r="I597" s="23"/>
      <c r="L597" s="175"/>
      <c r="M597" s="181"/>
      <c r="T597" s="182"/>
      <c r="AT597" s="178" t="s">
        <v>254</v>
      </c>
      <c r="AU597" s="178" t="s">
        <v>86</v>
      </c>
      <c r="AV597" s="176" t="s">
        <v>86</v>
      </c>
      <c r="AW597" s="176" t="s">
        <v>33</v>
      </c>
      <c r="AX597" s="176" t="s">
        <v>77</v>
      </c>
      <c r="AY597" s="178" t="s">
        <v>245</v>
      </c>
    </row>
    <row r="598" spans="2:65" s="176" customFormat="1">
      <c r="B598" s="175"/>
      <c r="D598" s="177" t="s">
        <v>254</v>
      </c>
      <c r="E598" s="178" t="s">
        <v>1</v>
      </c>
      <c r="F598" s="179" t="s">
        <v>876</v>
      </c>
      <c r="H598" s="180">
        <v>2.58</v>
      </c>
      <c r="I598" s="23"/>
      <c r="L598" s="175"/>
      <c r="M598" s="181"/>
      <c r="T598" s="182"/>
      <c r="AT598" s="178" t="s">
        <v>254</v>
      </c>
      <c r="AU598" s="178" t="s">
        <v>86</v>
      </c>
      <c r="AV598" s="176" t="s">
        <v>86</v>
      </c>
      <c r="AW598" s="176" t="s">
        <v>33</v>
      </c>
      <c r="AX598" s="176" t="s">
        <v>77</v>
      </c>
      <c r="AY598" s="178" t="s">
        <v>245</v>
      </c>
    </row>
    <row r="599" spans="2:65" s="176" customFormat="1">
      <c r="B599" s="175"/>
      <c r="D599" s="177" t="s">
        <v>254</v>
      </c>
      <c r="E599" s="178" t="s">
        <v>1</v>
      </c>
      <c r="F599" s="179" t="s">
        <v>877</v>
      </c>
      <c r="H599" s="180">
        <v>5.94</v>
      </c>
      <c r="I599" s="23"/>
      <c r="L599" s="175"/>
      <c r="M599" s="181"/>
      <c r="T599" s="182"/>
      <c r="AT599" s="178" t="s">
        <v>254</v>
      </c>
      <c r="AU599" s="178" t="s">
        <v>86</v>
      </c>
      <c r="AV599" s="176" t="s">
        <v>86</v>
      </c>
      <c r="AW599" s="176" t="s">
        <v>33</v>
      </c>
      <c r="AX599" s="176" t="s">
        <v>77</v>
      </c>
      <c r="AY599" s="178" t="s">
        <v>245</v>
      </c>
    </row>
    <row r="600" spans="2:65" s="176" customFormat="1">
      <c r="B600" s="175"/>
      <c r="D600" s="177" t="s">
        <v>254</v>
      </c>
      <c r="E600" s="178" t="s">
        <v>1</v>
      </c>
      <c r="F600" s="179" t="s">
        <v>884</v>
      </c>
      <c r="H600" s="180">
        <v>-80.762</v>
      </c>
      <c r="I600" s="23"/>
      <c r="L600" s="175"/>
      <c r="M600" s="181"/>
      <c r="T600" s="182"/>
      <c r="AT600" s="178" t="s">
        <v>254</v>
      </c>
      <c r="AU600" s="178" t="s">
        <v>86</v>
      </c>
      <c r="AV600" s="176" t="s">
        <v>86</v>
      </c>
      <c r="AW600" s="176" t="s">
        <v>33</v>
      </c>
      <c r="AX600" s="176" t="s">
        <v>77</v>
      </c>
      <c r="AY600" s="178" t="s">
        <v>245</v>
      </c>
    </row>
    <row r="601" spans="2:65" s="184" customFormat="1">
      <c r="B601" s="183"/>
      <c r="D601" s="177" t="s">
        <v>254</v>
      </c>
      <c r="E601" s="185" t="s">
        <v>1</v>
      </c>
      <c r="F601" s="186" t="s">
        <v>265</v>
      </c>
      <c r="H601" s="187">
        <v>5.7979999999999903</v>
      </c>
      <c r="I601" s="24"/>
      <c r="L601" s="183"/>
      <c r="M601" s="188"/>
      <c r="T601" s="189"/>
      <c r="AT601" s="185" t="s">
        <v>254</v>
      </c>
      <c r="AU601" s="185" t="s">
        <v>86</v>
      </c>
      <c r="AV601" s="184" t="s">
        <v>258</v>
      </c>
      <c r="AW601" s="184" t="s">
        <v>33</v>
      </c>
      <c r="AX601" s="184" t="s">
        <v>8</v>
      </c>
      <c r="AY601" s="185" t="s">
        <v>245</v>
      </c>
    </row>
    <row r="602" spans="2:65" s="51" customFormat="1" ht="24.2" customHeight="1">
      <c r="B602" s="50"/>
      <c r="C602" s="163" t="s">
        <v>885</v>
      </c>
      <c r="D602" s="163" t="s">
        <v>248</v>
      </c>
      <c r="E602" s="164" t="s">
        <v>886</v>
      </c>
      <c r="F602" s="165" t="s">
        <v>887</v>
      </c>
      <c r="G602" s="166" t="s">
        <v>251</v>
      </c>
      <c r="H602" s="167">
        <v>14</v>
      </c>
      <c r="I602" s="22"/>
      <c r="J602" s="168">
        <f>ROUND(I602*H602,0)</f>
        <v>0</v>
      </c>
      <c r="K602" s="165" t="s">
        <v>252</v>
      </c>
      <c r="L602" s="50"/>
      <c r="M602" s="169" t="s">
        <v>1</v>
      </c>
      <c r="N602" s="170" t="s">
        <v>42</v>
      </c>
      <c r="P602" s="171">
        <f>O602*H602</f>
        <v>0</v>
      </c>
      <c r="Q602" s="171">
        <v>0</v>
      </c>
      <c r="R602" s="171">
        <f>Q602*H602</f>
        <v>0</v>
      </c>
      <c r="S602" s="171">
        <v>5.7000000000000002E-2</v>
      </c>
      <c r="T602" s="172">
        <f>S602*H602</f>
        <v>0.79800000000000004</v>
      </c>
      <c r="AR602" s="173" t="s">
        <v>92</v>
      </c>
      <c r="AT602" s="173" t="s">
        <v>248</v>
      </c>
      <c r="AU602" s="173" t="s">
        <v>86</v>
      </c>
      <c r="AY602" s="38" t="s">
        <v>245</v>
      </c>
      <c r="BE602" s="174">
        <f>IF(N602="základní",J602,0)</f>
        <v>0</v>
      </c>
      <c r="BF602" s="174">
        <f>IF(N602="snížená",J602,0)</f>
        <v>0</v>
      </c>
      <c r="BG602" s="174">
        <f>IF(N602="zákl. přenesená",J602,0)</f>
        <v>0</v>
      </c>
      <c r="BH602" s="174">
        <f>IF(N602="sníž. přenesená",J602,0)</f>
        <v>0</v>
      </c>
      <c r="BI602" s="174">
        <f>IF(N602="nulová",J602,0)</f>
        <v>0</v>
      </c>
      <c r="BJ602" s="38" t="s">
        <v>8</v>
      </c>
      <c r="BK602" s="174">
        <f>ROUND(I602*H602,0)</f>
        <v>0</v>
      </c>
      <c r="BL602" s="38" t="s">
        <v>92</v>
      </c>
      <c r="BM602" s="173" t="s">
        <v>888</v>
      </c>
    </row>
    <row r="603" spans="2:65" s="176" customFormat="1">
      <c r="B603" s="175"/>
      <c r="D603" s="177" t="s">
        <v>254</v>
      </c>
      <c r="E603" s="178" t="s">
        <v>1</v>
      </c>
      <c r="F603" s="179" t="s">
        <v>889</v>
      </c>
      <c r="H603" s="180">
        <v>14</v>
      </c>
      <c r="I603" s="23"/>
      <c r="L603" s="175"/>
      <c r="M603" s="181"/>
      <c r="T603" s="182"/>
      <c r="AT603" s="178" t="s">
        <v>254</v>
      </c>
      <c r="AU603" s="178" t="s">
        <v>86</v>
      </c>
      <c r="AV603" s="176" t="s">
        <v>86</v>
      </c>
      <c r="AW603" s="176" t="s">
        <v>33</v>
      </c>
      <c r="AX603" s="176" t="s">
        <v>77</v>
      </c>
      <c r="AY603" s="178" t="s">
        <v>245</v>
      </c>
    </row>
    <row r="604" spans="2:65" s="184" customFormat="1">
      <c r="B604" s="183"/>
      <c r="D604" s="177" t="s">
        <v>254</v>
      </c>
      <c r="E604" s="185" t="s">
        <v>1</v>
      </c>
      <c r="F604" s="186" t="s">
        <v>265</v>
      </c>
      <c r="H604" s="187">
        <v>14</v>
      </c>
      <c r="I604" s="24"/>
      <c r="L604" s="183"/>
      <c r="M604" s="188"/>
      <c r="T604" s="189"/>
      <c r="AT604" s="185" t="s">
        <v>254</v>
      </c>
      <c r="AU604" s="185" t="s">
        <v>86</v>
      </c>
      <c r="AV604" s="184" t="s">
        <v>258</v>
      </c>
      <c r="AW604" s="184" t="s">
        <v>33</v>
      </c>
      <c r="AX604" s="184" t="s">
        <v>8</v>
      </c>
      <c r="AY604" s="185" t="s">
        <v>245</v>
      </c>
    </row>
    <row r="605" spans="2:65" s="51" customFormat="1" ht="33" customHeight="1">
      <c r="B605" s="50"/>
      <c r="C605" s="163" t="s">
        <v>890</v>
      </c>
      <c r="D605" s="163" t="s">
        <v>248</v>
      </c>
      <c r="E605" s="164" t="s">
        <v>891</v>
      </c>
      <c r="F605" s="165" t="s">
        <v>892</v>
      </c>
      <c r="G605" s="166" t="s">
        <v>251</v>
      </c>
      <c r="H605" s="167">
        <v>184.511</v>
      </c>
      <c r="I605" s="22"/>
      <c r="J605" s="168">
        <f>ROUND(I605*H605,0)</f>
        <v>0</v>
      </c>
      <c r="K605" s="165" t="s">
        <v>252</v>
      </c>
      <c r="L605" s="50"/>
      <c r="M605" s="169" t="s">
        <v>1</v>
      </c>
      <c r="N605" s="170" t="s">
        <v>42</v>
      </c>
      <c r="P605" s="171">
        <f>O605*H605</f>
        <v>0</v>
      </c>
      <c r="Q605" s="171">
        <v>0</v>
      </c>
      <c r="R605" s="171">
        <f>Q605*H605</f>
        <v>0</v>
      </c>
      <c r="S605" s="171">
        <v>0.12</v>
      </c>
      <c r="T605" s="172">
        <f>S605*H605</f>
        <v>22.14132</v>
      </c>
      <c r="AR605" s="173" t="s">
        <v>92</v>
      </c>
      <c r="AT605" s="173" t="s">
        <v>248</v>
      </c>
      <c r="AU605" s="173" t="s">
        <v>86</v>
      </c>
      <c r="AY605" s="38" t="s">
        <v>245</v>
      </c>
      <c r="BE605" s="174">
        <f>IF(N605="základní",J605,0)</f>
        <v>0</v>
      </c>
      <c r="BF605" s="174">
        <f>IF(N605="snížená",J605,0)</f>
        <v>0</v>
      </c>
      <c r="BG605" s="174">
        <f>IF(N605="zákl. přenesená",J605,0)</f>
        <v>0</v>
      </c>
      <c r="BH605" s="174">
        <f>IF(N605="sníž. přenesená",J605,0)</f>
        <v>0</v>
      </c>
      <c r="BI605" s="174">
        <f>IF(N605="nulová",J605,0)</f>
        <v>0</v>
      </c>
      <c r="BJ605" s="38" t="s">
        <v>8</v>
      </c>
      <c r="BK605" s="174">
        <f>ROUND(I605*H605,0)</f>
        <v>0</v>
      </c>
      <c r="BL605" s="38" t="s">
        <v>92</v>
      </c>
      <c r="BM605" s="173" t="s">
        <v>893</v>
      </c>
    </row>
    <row r="606" spans="2:65" s="176" customFormat="1" ht="22.5">
      <c r="B606" s="175"/>
      <c r="D606" s="177" t="s">
        <v>254</v>
      </c>
      <c r="E606" s="178" t="s">
        <v>1</v>
      </c>
      <c r="F606" s="179" t="s">
        <v>894</v>
      </c>
      <c r="H606" s="180">
        <v>379.7</v>
      </c>
      <c r="I606" s="23"/>
      <c r="L606" s="175"/>
      <c r="M606" s="181"/>
      <c r="T606" s="182"/>
      <c r="AT606" s="178" t="s">
        <v>254</v>
      </c>
      <c r="AU606" s="178" t="s">
        <v>86</v>
      </c>
      <c r="AV606" s="176" t="s">
        <v>86</v>
      </c>
      <c r="AW606" s="176" t="s">
        <v>33</v>
      </c>
      <c r="AX606" s="176" t="s">
        <v>77</v>
      </c>
      <c r="AY606" s="178" t="s">
        <v>245</v>
      </c>
    </row>
    <row r="607" spans="2:65" s="176" customFormat="1">
      <c r="B607" s="175"/>
      <c r="D607" s="177" t="s">
        <v>254</v>
      </c>
      <c r="E607" s="178" t="s">
        <v>1</v>
      </c>
      <c r="F607" s="179" t="s">
        <v>895</v>
      </c>
      <c r="H607" s="180">
        <v>-195.18899999999999</v>
      </c>
      <c r="I607" s="23"/>
      <c r="L607" s="175"/>
      <c r="M607" s="181"/>
      <c r="T607" s="182"/>
      <c r="AT607" s="178" t="s">
        <v>254</v>
      </c>
      <c r="AU607" s="178" t="s">
        <v>86</v>
      </c>
      <c r="AV607" s="176" t="s">
        <v>86</v>
      </c>
      <c r="AW607" s="176" t="s">
        <v>33</v>
      </c>
      <c r="AX607" s="176" t="s">
        <v>77</v>
      </c>
      <c r="AY607" s="178" t="s">
        <v>245</v>
      </c>
    </row>
    <row r="608" spans="2:65" s="184" customFormat="1">
      <c r="B608" s="183"/>
      <c r="D608" s="177" t="s">
        <v>254</v>
      </c>
      <c r="E608" s="185" t="s">
        <v>1</v>
      </c>
      <c r="F608" s="186" t="s">
        <v>265</v>
      </c>
      <c r="H608" s="187">
        <v>184.511</v>
      </c>
      <c r="I608" s="24"/>
      <c r="L608" s="183"/>
      <c r="M608" s="188"/>
      <c r="T608" s="189"/>
      <c r="AT608" s="185" t="s">
        <v>254</v>
      </c>
      <c r="AU608" s="185" t="s">
        <v>86</v>
      </c>
      <c r="AV608" s="184" t="s">
        <v>258</v>
      </c>
      <c r="AW608" s="184" t="s">
        <v>33</v>
      </c>
      <c r="AX608" s="184" t="s">
        <v>8</v>
      </c>
      <c r="AY608" s="185" t="s">
        <v>245</v>
      </c>
    </row>
    <row r="609" spans="2:65" s="51" customFormat="1" ht="24.2" customHeight="1">
      <c r="B609" s="50"/>
      <c r="C609" s="163" t="s">
        <v>896</v>
      </c>
      <c r="D609" s="163" t="s">
        <v>248</v>
      </c>
      <c r="E609" s="164" t="s">
        <v>897</v>
      </c>
      <c r="F609" s="165" t="s">
        <v>898</v>
      </c>
      <c r="G609" s="166" t="s">
        <v>268</v>
      </c>
      <c r="H609" s="167">
        <v>5.391</v>
      </c>
      <c r="I609" s="22"/>
      <c r="J609" s="168">
        <f>ROUND(I609*H609,0)</f>
        <v>0</v>
      </c>
      <c r="K609" s="165" t="s">
        <v>252</v>
      </c>
      <c r="L609" s="50"/>
      <c r="M609" s="169" t="s">
        <v>1</v>
      </c>
      <c r="N609" s="170" t="s">
        <v>42</v>
      </c>
      <c r="P609" s="171">
        <f>O609*H609</f>
        <v>0</v>
      </c>
      <c r="Q609" s="171">
        <v>0</v>
      </c>
      <c r="R609" s="171">
        <f>Q609*H609</f>
        <v>0</v>
      </c>
      <c r="S609" s="171">
        <v>1.4</v>
      </c>
      <c r="T609" s="172">
        <f>S609*H609</f>
        <v>7.5473999999999997</v>
      </c>
      <c r="AR609" s="173" t="s">
        <v>92</v>
      </c>
      <c r="AT609" s="173" t="s">
        <v>248</v>
      </c>
      <c r="AU609" s="173" t="s">
        <v>86</v>
      </c>
      <c r="AY609" s="38" t="s">
        <v>245</v>
      </c>
      <c r="BE609" s="174">
        <f>IF(N609="základní",J609,0)</f>
        <v>0</v>
      </c>
      <c r="BF609" s="174">
        <f>IF(N609="snížená",J609,0)</f>
        <v>0</v>
      </c>
      <c r="BG609" s="174">
        <f>IF(N609="zákl. přenesená",J609,0)</f>
        <v>0</v>
      </c>
      <c r="BH609" s="174">
        <f>IF(N609="sníž. přenesená",J609,0)</f>
        <v>0</v>
      </c>
      <c r="BI609" s="174">
        <f>IF(N609="nulová",J609,0)</f>
        <v>0</v>
      </c>
      <c r="BJ609" s="38" t="s">
        <v>8</v>
      </c>
      <c r="BK609" s="174">
        <f>ROUND(I609*H609,0)</f>
        <v>0</v>
      </c>
      <c r="BL609" s="38" t="s">
        <v>92</v>
      </c>
      <c r="BM609" s="173" t="s">
        <v>899</v>
      </c>
    </row>
    <row r="610" spans="2:65" s="176" customFormat="1" ht="22.5">
      <c r="B610" s="175"/>
      <c r="D610" s="177" t="s">
        <v>254</v>
      </c>
      <c r="E610" s="178" t="s">
        <v>1</v>
      </c>
      <c r="F610" s="179" t="s">
        <v>900</v>
      </c>
      <c r="H610" s="180">
        <v>37.97</v>
      </c>
      <c r="I610" s="23"/>
      <c r="L610" s="175"/>
      <c r="M610" s="181"/>
      <c r="T610" s="182"/>
      <c r="AT610" s="178" t="s">
        <v>254</v>
      </c>
      <c r="AU610" s="178" t="s">
        <v>86</v>
      </c>
      <c r="AV610" s="176" t="s">
        <v>86</v>
      </c>
      <c r="AW610" s="176" t="s">
        <v>33</v>
      </c>
      <c r="AX610" s="176" t="s">
        <v>77</v>
      </c>
      <c r="AY610" s="178" t="s">
        <v>245</v>
      </c>
    </row>
    <row r="611" spans="2:65" s="176" customFormat="1">
      <c r="B611" s="175"/>
      <c r="D611" s="177" t="s">
        <v>254</v>
      </c>
      <c r="E611" s="178" t="s">
        <v>1</v>
      </c>
      <c r="F611" s="179" t="s">
        <v>875</v>
      </c>
      <c r="H611" s="180">
        <v>2.1</v>
      </c>
      <c r="I611" s="23"/>
      <c r="L611" s="175"/>
      <c r="M611" s="181"/>
      <c r="T611" s="182"/>
      <c r="AT611" s="178" t="s">
        <v>254</v>
      </c>
      <c r="AU611" s="178" t="s">
        <v>86</v>
      </c>
      <c r="AV611" s="176" t="s">
        <v>86</v>
      </c>
      <c r="AW611" s="176" t="s">
        <v>33</v>
      </c>
      <c r="AX611" s="176" t="s">
        <v>77</v>
      </c>
      <c r="AY611" s="178" t="s">
        <v>245</v>
      </c>
    </row>
    <row r="612" spans="2:65" s="176" customFormat="1">
      <c r="B612" s="175"/>
      <c r="D612" s="177" t="s">
        <v>254</v>
      </c>
      <c r="E612" s="178" t="s">
        <v>1</v>
      </c>
      <c r="F612" s="179" t="s">
        <v>876</v>
      </c>
      <c r="H612" s="180">
        <v>2.58</v>
      </c>
      <c r="I612" s="23"/>
      <c r="L612" s="175"/>
      <c r="M612" s="181"/>
      <c r="T612" s="182"/>
      <c r="AT612" s="178" t="s">
        <v>254</v>
      </c>
      <c r="AU612" s="178" t="s">
        <v>86</v>
      </c>
      <c r="AV612" s="176" t="s">
        <v>86</v>
      </c>
      <c r="AW612" s="176" t="s">
        <v>33</v>
      </c>
      <c r="AX612" s="176" t="s">
        <v>77</v>
      </c>
      <c r="AY612" s="178" t="s">
        <v>245</v>
      </c>
    </row>
    <row r="613" spans="2:65" s="176" customFormat="1">
      <c r="B613" s="175"/>
      <c r="D613" s="177" t="s">
        <v>254</v>
      </c>
      <c r="E613" s="178" t="s">
        <v>1</v>
      </c>
      <c r="F613" s="179" t="s">
        <v>877</v>
      </c>
      <c r="H613" s="180">
        <v>5.94</v>
      </c>
      <c r="I613" s="23"/>
      <c r="L613" s="175"/>
      <c r="M613" s="181"/>
      <c r="T613" s="182"/>
      <c r="AT613" s="178" t="s">
        <v>254</v>
      </c>
      <c r="AU613" s="178" t="s">
        <v>86</v>
      </c>
      <c r="AV613" s="176" t="s">
        <v>86</v>
      </c>
      <c r="AW613" s="176" t="s">
        <v>33</v>
      </c>
      <c r="AX613" s="176" t="s">
        <v>77</v>
      </c>
      <c r="AY613" s="178" t="s">
        <v>245</v>
      </c>
    </row>
    <row r="614" spans="2:65" s="176" customFormat="1">
      <c r="B614" s="175"/>
      <c r="D614" s="177" t="s">
        <v>254</v>
      </c>
      <c r="E614" s="178" t="s">
        <v>1</v>
      </c>
      <c r="F614" s="179" t="s">
        <v>901</v>
      </c>
      <c r="H614" s="180">
        <v>-43.198999999999998</v>
      </c>
      <c r="I614" s="23"/>
      <c r="L614" s="175"/>
      <c r="M614" s="181"/>
      <c r="T614" s="182"/>
      <c r="AT614" s="178" t="s">
        <v>254</v>
      </c>
      <c r="AU614" s="178" t="s">
        <v>86</v>
      </c>
      <c r="AV614" s="176" t="s">
        <v>86</v>
      </c>
      <c r="AW614" s="176" t="s">
        <v>33</v>
      </c>
      <c r="AX614" s="176" t="s">
        <v>77</v>
      </c>
      <c r="AY614" s="178" t="s">
        <v>245</v>
      </c>
    </row>
    <row r="615" spans="2:65" s="184" customFormat="1">
      <c r="B615" s="183"/>
      <c r="D615" s="177" t="s">
        <v>254</v>
      </c>
      <c r="E615" s="185" t="s">
        <v>1</v>
      </c>
      <c r="F615" s="186" t="s">
        <v>265</v>
      </c>
      <c r="H615" s="187">
        <v>5.391</v>
      </c>
      <c r="I615" s="24"/>
      <c r="L615" s="183"/>
      <c r="M615" s="188"/>
      <c r="T615" s="189"/>
      <c r="AT615" s="185" t="s">
        <v>254</v>
      </c>
      <c r="AU615" s="185" t="s">
        <v>86</v>
      </c>
      <c r="AV615" s="184" t="s">
        <v>258</v>
      </c>
      <c r="AW615" s="184" t="s">
        <v>33</v>
      </c>
      <c r="AX615" s="184" t="s">
        <v>8</v>
      </c>
      <c r="AY615" s="185" t="s">
        <v>245</v>
      </c>
    </row>
    <row r="616" spans="2:65" s="51" customFormat="1" ht="24.2" customHeight="1">
      <c r="B616" s="50"/>
      <c r="C616" s="163" t="s">
        <v>902</v>
      </c>
      <c r="D616" s="163" t="s">
        <v>248</v>
      </c>
      <c r="E616" s="164" t="s">
        <v>903</v>
      </c>
      <c r="F616" s="165" t="s">
        <v>904</v>
      </c>
      <c r="G616" s="166" t="s">
        <v>283</v>
      </c>
      <c r="H616" s="167">
        <v>2.8410000000000002</v>
      </c>
      <c r="I616" s="22"/>
      <c r="J616" s="168">
        <f>ROUND(I616*H616,0)</f>
        <v>0</v>
      </c>
      <c r="K616" s="165" t="s">
        <v>252</v>
      </c>
      <c r="L616" s="50"/>
      <c r="M616" s="169" t="s">
        <v>1</v>
      </c>
      <c r="N616" s="170" t="s">
        <v>42</v>
      </c>
      <c r="P616" s="171">
        <f>O616*H616</f>
        <v>0</v>
      </c>
      <c r="Q616" s="171">
        <v>0</v>
      </c>
      <c r="R616" s="171">
        <f>Q616*H616</f>
        <v>0</v>
      </c>
      <c r="S616" s="171">
        <v>1</v>
      </c>
      <c r="T616" s="172">
        <f>S616*H616</f>
        <v>2.8410000000000002</v>
      </c>
      <c r="AR616" s="173" t="s">
        <v>92</v>
      </c>
      <c r="AT616" s="173" t="s">
        <v>248</v>
      </c>
      <c r="AU616" s="173" t="s">
        <v>86</v>
      </c>
      <c r="AY616" s="38" t="s">
        <v>245</v>
      </c>
      <c r="BE616" s="174">
        <f>IF(N616="základní",J616,0)</f>
        <v>0</v>
      </c>
      <c r="BF616" s="174">
        <f>IF(N616="snížená",J616,0)</f>
        <v>0</v>
      </c>
      <c r="BG616" s="174">
        <f>IF(N616="zákl. přenesená",J616,0)</f>
        <v>0</v>
      </c>
      <c r="BH616" s="174">
        <f>IF(N616="sníž. přenesená",J616,0)</f>
        <v>0</v>
      </c>
      <c r="BI616" s="174">
        <f>IF(N616="nulová",J616,0)</f>
        <v>0</v>
      </c>
      <c r="BJ616" s="38" t="s">
        <v>8</v>
      </c>
      <c r="BK616" s="174">
        <f>ROUND(I616*H616,0)</f>
        <v>0</v>
      </c>
      <c r="BL616" s="38" t="s">
        <v>92</v>
      </c>
      <c r="BM616" s="173" t="s">
        <v>905</v>
      </c>
    </row>
    <row r="617" spans="2:65" s="176" customFormat="1">
      <c r="B617" s="175"/>
      <c r="D617" s="177" t="s">
        <v>254</v>
      </c>
      <c r="E617" s="178" t="s">
        <v>1</v>
      </c>
      <c r="F617" s="179" t="s">
        <v>906</v>
      </c>
      <c r="H617" s="180">
        <v>25</v>
      </c>
      <c r="I617" s="23"/>
      <c r="L617" s="175"/>
      <c r="M617" s="181"/>
      <c r="T617" s="182"/>
      <c r="AT617" s="178" t="s">
        <v>254</v>
      </c>
      <c r="AU617" s="178" t="s">
        <v>86</v>
      </c>
      <c r="AV617" s="176" t="s">
        <v>86</v>
      </c>
      <c r="AW617" s="176" t="s">
        <v>33</v>
      </c>
      <c r="AX617" s="176" t="s">
        <v>77</v>
      </c>
      <c r="AY617" s="178" t="s">
        <v>245</v>
      </c>
    </row>
    <row r="618" spans="2:65" s="176" customFormat="1">
      <c r="B618" s="175"/>
      <c r="D618" s="177" t="s">
        <v>254</v>
      </c>
      <c r="E618" s="178" t="s">
        <v>1</v>
      </c>
      <c r="F618" s="179" t="s">
        <v>907</v>
      </c>
      <c r="H618" s="180">
        <v>-22.158999999999999</v>
      </c>
      <c r="I618" s="23"/>
      <c r="L618" s="175"/>
      <c r="M618" s="181"/>
      <c r="T618" s="182"/>
      <c r="AT618" s="178" t="s">
        <v>254</v>
      </c>
      <c r="AU618" s="178" t="s">
        <v>86</v>
      </c>
      <c r="AV618" s="176" t="s">
        <v>86</v>
      </c>
      <c r="AW618" s="176" t="s">
        <v>33</v>
      </c>
      <c r="AX618" s="176" t="s">
        <v>77</v>
      </c>
      <c r="AY618" s="178" t="s">
        <v>245</v>
      </c>
    </row>
    <row r="619" spans="2:65" s="184" customFormat="1">
      <c r="B619" s="183"/>
      <c r="D619" s="177" t="s">
        <v>254</v>
      </c>
      <c r="E619" s="185" t="s">
        <v>1</v>
      </c>
      <c r="F619" s="186" t="s">
        <v>265</v>
      </c>
      <c r="H619" s="187">
        <v>2.8410000000000002</v>
      </c>
      <c r="I619" s="24"/>
      <c r="L619" s="183"/>
      <c r="M619" s="188"/>
      <c r="T619" s="189"/>
      <c r="AT619" s="185" t="s">
        <v>254</v>
      </c>
      <c r="AU619" s="185" t="s">
        <v>86</v>
      </c>
      <c r="AV619" s="184" t="s">
        <v>258</v>
      </c>
      <c r="AW619" s="184" t="s">
        <v>33</v>
      </c>
      <c r="AX619" s="184" t="s">
        <v>8</v>
      </c>
      <c r="AY619" s="185" t="s">
        <v>245</v>
      </c>
    </row>
    <row r="620" spans="2:65" s="51" customFormat="1" ht="21.75" customHeight="1">
      <c r="B620" s="50"/>
      <c r="C620" s="163" t="s">
        <v>908</v>
      </c>
      <c r="D620" s="163" t="s">
        <v>248</v>
      </c>
      <c r="E620" s="164" t="s">
        <v>909</v>
      </c>
      <c r="F620" s="165" t="s">
        <v>910</v>
      </c>
      <c r="G620" s="166" t="s">
        <v>251</v>
      </c>
      <c r="H620" s="167">
        <v>9.2650000000000006</v>
      </c>
      <c r="I620" s="22"/>
      <c r="J620" s="168">
        <f>ROUND(I620*H620,0)</f>
        <v>0</v>
      </c>
      <c r="K620" s="165" t="s">
        <v>252</v>
      </c>
      <c r="L620" s="50"/>
      <c r="M620" s="169" t="s">
        <v>1</v>
      </c>
      <c r="N620" s="170" t="s">
        <v>42</v>
      </c>
      <c r="P620" s="171">
        <f>O620*H620</f>
        <v>0</v>
      </c>
      <c r="Q620" s="171">
        <v>0</v>
      </c>
      <c r="R620" s="171">
        <f>Q620*H620</f>
        <v>0</v>
      </c>
      <c r="S620" s="171">
        <v>7.5999999999999998E-2</v>
      </c>
      <c r="T620" s="172">
        <f>S620*H620</f>
        <v>0.70413999999999999</v>
      </c>
      <c r="AR620" s="173" t="s">
        <v>92</v>
      </c>
      <c r="AT620" s="173" t="s">
        <v>248</v>
      </c>
      <c r="AU620" s="173" t="s">
        <v>86</v>
      </c>
      <c r="AY620" s="38" t="s">
        <v>245</v>
      </c>
      <c r="BE620" s="174">
        <f>IF(N620="základní",J620,0)</f>
        <v>0</v>
      </c>
      <c r="BF620" s="174">
        <f>IF(N620="snížená",J620,0)</f>
        <v>0</v>
      </c>
      <c r="BG620" s="174">
        <f>IF(N620="zákl. přenesená",J620,0)</f>
        <v>0</v>
      </c>
      <c r="BH620" s="174">
        <f>IF(N620="sníž. přenesená",J620,0)</f>
        <v>0</v>
      </c>
      <c r="BI620" s="174">
        <f>IF(N620="nulová",J620,0)</f>
        <v>0</v>
      </c>
      <c r="BJ620" s="38" t="s">
        <v>8</v>
      </c>
      <c r="BK620" s="174">
        <f>ROUND(I620*H620,0)</f>
        <v>0</v>
      </c>
      <c r="BL620" s="38" t="s">
        <v>92</v>
      </c>
      <c r="BM620" s="173" t="s">
        <v>911</v>
      </c>
    </row>
    <row r="621" spans="2:65" s="176" customFormat="1">
      <c r="B621" s="175"/>
      <c r="D621" s="177" t="s">
        <v>254</v>
      </c>
      <c r="E621" s="178" t="s">
        <v>1</v>
      </c>
      <c r="F621" s="179" t="s">
        <v>912</v>
      </c>
      <c r="H621" s="180">
        <v>1.8580000000000001</v>
      </c>
      <c r="I621" s="23"/>
      <c r="L621" s="175"/>
      <c r="M621" s="181"/>
      <c r="T621" s="182"/>
      <c r="AT621" s="178" t="s">
        <v>254</v>
      </c>
      <c r="AU621" s="178" t="s">
        <v>86</v>
      </c>
      <c r="AV621" s="176" t="s">
        <v>86</v>
      </c>
      <c r="AW621" s="176" t="s">
        <v>33</v>
      </c>
      <c r="AX621" s="176" t="s">
        <v>77</v>
      </c>
      <c r="AY621" s="178" t="s">
        <v>245</v>
      </c>
    </row>
    <row r="622" spans="2:65" s="176" customFormat="1">
      <c r="B622" s="175"/>
      <c r="D622" s="177" t="s">
        <v>254</v>
      </c>
      <c r="E622" s="178" t="s">
        <v>1</v>
      </c>
      <c r="F622" s="179" t="s">
        <v>913</v>
      </c>
      <c r="H622" s="180">
        <v>1.5760000000000001</v>
      </c>
      <c r="I622" s="23"/>
      <c r="L622" s="175"/>
      <c r="M622" s="181"/>
      <c r="T622" s="182"/>
      <c r="AT622" s="178" t="s">
        <v>254</v>
      </c>
      <c r="AU622" s="178" t="s">
        <v>86</v>
      </c>
      <c r="AV622" s="176" t="s">
        <v>86</v>
      </c>
      <c r="AW622" s="176" t="s">
        <v>33</v>
      </c>
      <c r="AX622" s="176" t="s">
        <v>77</v>
      </c>
      <c r="AY622" s="178" t="s">
        <v>245</v>
      </c>
    </row>
    <row r="623" spans="2:65" s="176" customFormat="1">
      <c r="B623" s="175"/>
      <c r="D623" s="177" t="s">
        <v>254</v>
      </c>
      <c r="E623" s="178" t="s">
        <v>1</v>
      </c>
      <c r="F623" s="179" t="s">
        <v>914</v>
      </c>
      <c r="H623" s="180">
        <v>1.1819999999999999</v>
      </c>
      <c r="I623" s="23"/>
      <c r="L623" s="175"/>
      <c r="M623" s="181"/>
      <c r="T623" s="182"/>
      <c r="AT623" s="178" t="s">
        <v>254</v>
      </c>
      <c r="AU623" s="178" t="s">
        <v>86</v>
      </c>
      <c r="AV623" s="176" t="s">
        <v>86</v>
      </c>
      <c r="AW623" s="176" t="s">
        <v>33</v>
      </c>
      <c r="AX623" s="176" t="s">
        <v>77</v>
      </c>
      <c r="AY623" s="178" t="s">
        <v>245</v>
      </c>
    </row>
    <row r="624" spans="2:65" s="176" customFormat="1">
      <c r="B624" s="175"/>
      <c r="D624" s="177" t="s">
        <v>254</v>
      </c>
      <c r="E624" s="178" t="s">
        <v>1</v>
      </c>
      <c r="F624" s="179" t="s">
        <v>915</v>
      </c>
      <c r="H624" s="180">
        <v>3.1520000000000001</v>
      </c>
      <c r="I624" s="23"/>
      <c r="L624" s="175"/>
      <c r="M624" s="181"/>
      <c r="T624" s="182"/>
      <c r="AT624" s="178" t="s">
        <v>254</v>
      </c>
      <c r="AU624" s="178" t="s">
        <v>86</v>
      </c>
      <c r="AV624" s="176" t="s">
        <v>86</v>
      </c>
      <c r="AW624" s="176" t="s">
        <v>33</v>
      </c>
      <c r="AX624" s="176" t="s">
        <v>77</v>
      </c>
      <c r="AY624" s="178" t="s">
        <v>245</v>
      </c>
    </row>
    <row r="625" spans="2:65" s="176" customFormat="1">
      <c r="B625" s="175"/>
      <c r="D625" s="177" t="s">
        <v>254</v>
      </c>
      <c r="E625" s="178" t="s">
        <v>1</v>
      </c>
      <c r="F625" s="179" t="s">
        <v>916</v>
      </c>
      <c r="H625" s="180">
        <v>1.4970000000000001</v>
      </c>
      <c r="I625" s="23"/>
      <c r="L625" s="175"/>
      <c r="M625" s="181"/>
      <c r="T625" s="182"/>
      <c r="AT625" s="178" t="s">
        <v>254</v>
      </c>
      <c r="AU625" s="178" t="s">
        <v>86</v>
      </c>
      <c r="AV625" s="176" t="s">
        <v>86</v>
      </c>
      <c r="AW625" s="176" t="s">
        <v>33</v>
      </c>
      <c r="AX625" s="176" t="s">
        <v>77</v>
      </c>
      <c r="AY625" s="178" t="s">
        <v>245</v>
      </c>
    </row>
    <row r="626" spans="2:65" s="184" customFormat="1">
      <c r="B626" s="183"/>
      <c r="D626" s="177" t="s">
        <v>254</v>
      </c>
      <c r="E626" s="185" t="s">
        <v>1</v>
      </c>
      <c r="F626" s="186" t="s">
        <v>265</v>
      </c>
      <c r="H626" s="187">
        <v>9.2650000000000006</v>
      </c>
      <c r="I626" s="24"/>
      <c r="L626" s="183"/>
      <c r="M626" s="188"/>
      <c r="T626" s="189"/>
      <c r="AT626" s="185" t="s">
        <v>254</v>
      </c>
      <c r="AU626" s="185" t="s">
        <v>86</v>
      </c>
      <c r="AV626" s="184" t="s">
        <v>258</v>
      </c>
      <c r="AW626" s="184" t="s">
        <v>33</v>
      </c>
      <c r="AX626" s="184" t="s">
        <v>8</v>
      </c>
      <c r="AY626" s="185" t="s">
        <v>245</v>
      </c>
    </row>
    <row r="627" spans="2:65" s="51" customFormat="1" ht="21.75" customHeight="1">
      <c r="B627" s="50"/>
      <c r="C627" s="163" t="s">
        <v>917</v>
      </c>
      <c r="D627" s="163" t="s">
        <v>248</v>
      </c>
      <c r="E627" s="164" t="s">
        <v>918</v>
      </c>
      <c r="F627" s="165" t="s">
        <v>919</v>
      </c>
      <c r="G627" s="166" t="s">
        <v>251</v>
      </c>
      <c r="H627" s="167">
        <v>17.806999999999999</v>
      </c>
      <c r="I627" s="22"/>
      <c r="J627" s="168">
        <f>ROUND(I627*H627,0)</f>
        <v>0</v>
      </c>
      <c r="K627" s="165" t="s">
        <v>252</v>
      </c>
      <c r="L627" s="50"/>
      <c r="M627" s="169" t="s">
        <v>1</v>
      </c>
      <c r="N627" s="170" t="s">
        <v>42</v>
      </c>
      <c r="P627" s="171">
        <f>O627*H627</f>
        <v>0</v>
      </c>
      <c r="Q627" s="171">
        <v>0</v>
      </c>
      <c r="R627" s="171">
        <f>Q627*H627</f>
        <v>0</v>
      </c>
      <c r="S627" s="171">
        <v>6.3E-2</v>
      </c>
      <c r="T627" s="172">
        <f>S627*H627</f>
        <v>1.1218409999999999</v>
      </c>
      <c r="AR627" s="173" t="s">
        <v>92</v>
      </c>
      <c r="AT627" s="173" t="s">
        <v>248</v>
      </c>
      <c r="AU627" s="173" t="s">
        <v>86</v>
      </c>
      <c r="AY627" s="38" t="s">
        <v>245</v>
      </c>
      <c r="BE627" s="174">
        <f>IF(N627="základní",J627,0)</f>
        <v>0</v>
      </c>
      <c r="BF627" s="174">
        <f>IF(N627="snížená",J627,0)</f>
        <v>0</v>
      </c>
      <c r="BG627" s="174">
        <f>IF(N627="zákl. přenesená",J627,0)</f>
        <v>0</v>
      </c>
      <c r="BH627" s="174">
        <f>IF(N627="sníž. přenesená",J627,0)</f>
        <v>0</v>
      </c>
      <c r="BI627" s="174">
        <f>IF(N627="nulová",J627,0)</f>
        <v>0</v>
      </c>
      <c r="BJ627" s="38" t="s">
        <v>8</v>
      </c>
      <c r="BK627" s="174">
        <f>ROUND(I627*H627,0)</f>
        <v>0</v>
      </c>
      <c r="BL627" s="38" t="s">
        <v>92</v>
      </c>
      <c r="BM627" s="173" t="s">
        <v>920</v>
      </c>
    </row>
    <row r="628" spans="2:65" s="176" customFormat="1">
      <c r="B628" s="175"/>
      <c r="D628" s="177" t="s">
        <v>254</v>
      </c>
      <c r="E628" s="178" t="s">
        <v>1</v>
      </c>
      <c r="F628" s="179" t="s">
        <v>921</v>
      </c>
      <c r="H628" s="180">
        <v>2.7120000000000002</v>
      </c>
      <c r="I628" s="23"/>
      <c r="L628" s="175"/>
      <c r="M628" s="181"/>
      <c r="T628" s="182"/>
      <c r="AT628" s="178" t="s">
        <v>254</v>
      </c>
      <c r="AU628" s="178" t="s">
        <v>86</v>
      </c>
      <c r="AV628" s="176" t="s">
        <v>86</v>
      </c>
      <c r="AW628" s="176" t="s">
        <v>33</v>
      </c>
      <c r="AX628" s="176" t="s">
        <v>77</v>
      </c>
      <c r="AY628" s="178" t="s">
        <v>245</v>
      </c>
    </row>
    <row r="629" spans="2:65" s="176" customFormat="1">
      <c r="B629" s="175"/>
      <c r="D629" s="177" t="s">
        <v>254</v>
      </c>
      <c r="E629" s="178" t="s">
        <v>1</v>
      </c>
      <c r="F629" s="179" t="s">
        <v>922</v>
      </c>
      <c r="H629" s="180">
        <v>2.7309999999999999</v>
      </c>
      <c r="I629" s="23"/>
      <c r="L629" s="175"/>
      <c r="M629" s="181"/>
      <c r="T629" s="182"/>
      <c r="AT629" s="178" t="s">
        <v>254</v>
      </c>
      <c r="AU629" s="178" t="s">
        <v>86</v>
      </c>
      <c r="AV629" s="176" t="s">
        <v>86</v>
      </c>
      <c r="AW629" s="176" t="s">
        <v>33</v>
      </c>
      <c r="AX629" s="176" t="s">
        <v>77</v>
      </c>
      <c r="AY629" s="178" t="s">
        <v>245</v>
      </c>
    </row>
    <row r="630" spans="2:65" s="176" customFormat="1">
      <c r="B630" s="175"/>
      <c r="D630" s="177" t="s">
        <v>254</v>
      </c>
      <c r="E630" s="178" t="s">
        <v>1</v>
      </c>
      <c r="F630" s="179" t="s">
        <v>923</v>
      </c>
      <c r="H630" s="180">
        <v>2.6909999999999998</v>
      </c>
      <c r="I630" s="23"/>
      <c r="L630" s="175"/>
      <c r="M630" s="181"/>
      <c r="T630" s="182"/>
      <c r="AT630" s="178" t="s">
        <v>254</v>
      </c>
      <c r="AU630" s="178" t="s">
        <v>86</v>
      </c>
      <c r="AV630" s="176" t="s">
        <v>86</v>
      </c>
      <c r="AW630" s="176" t="s">
        <v>33</v>
      </c>
      <c r="AX630" s="176" t="s">
        <v>77</v>
      </c>
      <c r="AY630" s="178" t="s">
        <v>245</v>
      </c>
    </row>
    <row r="631" spans="2:65" s="176" customFormat="1">
      <c r="B631" s="175"/>
      <c r="D631" s="177" t="s">
        <v>254</v>
      </c>
      <c r="E631" s="178" t="s">
        <v>1</v>
      </c>
      <c r="F631" s="179" t="s">
        <v>924</v>
      </c>
      <c r="H631" s="180">
        <v>3.3260000000000001</v>
      </c>
      <c r="I631" s="23"/>
      <c r="L631" s="175"/>
      <c r="M631" s="181"/>
      <c r="T631" s="182"/>
      <c r="AT631" s="178" t="s">
        <v>254</v>
      </c>
      <c r="AU631" s="178" t="s">
        <v>86</v>
      </c>
      <c r="AV631" s="176" t="s">
        <v>86</v>
      </c>
      <c r="AW631" s="176" t="s">
        <v>33</v>
      </c>
      <c r="AX631" s="176" t="s">
        <v>77</v>
      </c>
      <c r="AY631" s="178" t="s">
        <v>245</v>
      </c>
    </row>
    <row r="632" spans="2:65" s="176" customFormat="1">
      <c r="B632" s="175"/>
      <c r="D632" s="177" t="s">
        <v>254</v>
      </c>
      <c r="E632" s="178" t="s">
        <v>1</v>
      </c>
      <c r="F632" s="179" t="s">
        <v>925</v>
      </c>
      <c r="H632" s="180">
        <v>2.8809999999999998</v>
      </c>
      <c r="I632" s="23"/>
      <c r="L632" s="175"/>
      <c r="M632" s="181"/>
      <c r="T632" s="182"/>
      <c r="AT632" s="178" t="s">
        <v>254</v>
      </c>
      <c r="AU632" s="178" t="s">
        <v>86</v>
      </c>
      <c r="AV632" s="176" t="s">
        <v>86</v>
      </c>
      <c r="AW632" s="176" t="s">
        <v>33</v>
      </c>
      <c r="AX632" s="176" t="s">
        <v>77</v>
      </c>
      <c r="AY632" s="178" t="s">
        <v>245</v>
      </c>
    </row>
    <row r="633" spans="2:65" s="176" customFormat="1">
      <c r="B633" s="175"/>
      <c r="D633" s="177" t="s">
        <v>254</v>
      </c>
      <c r="E633" s="178" t="s">
        <v>1</v>
      </c>
      <c r="F633" s="179" t="s">
        <v>926</v>
      </c>
      <c r="H633" s="180">
        <v>3.4660000000000002</v>
      </c>
      <c r="I633" s="23"/>
      <c r="L633" s="175"/>
      <c r="M633" s="181"/>
      <c r="T633" s="182"/>
      <c r="AT633" s="178" t="s">
        <v>254</v>
      </c>
      <c r="AU633" s="178" t="s">
        <v>86</v>
      </c>
      <c r="AV633" s="176" t="s">
        <v>86</v>
      </c>
      <c r="AW633" s="176" t="s">
        <v>33</v>
      </c>
      <c r="AX633" s="176" t="s">
        <v>77</v>
      </c>
      <c r="AY633" s="178" t="s">
        <v>245</v>
      </c>
    </row>
    <row r="634" spans="2:65" s="184" customFormat="1">
      <c r="B634" s="183"/>
      <c r="D634" s="177" t="s">
        <v>254</v>
      </c>
      <c r="E634" s="185" t="s">
        <v>1</v>
      </c>
      <c r="F634" s="186" t="s">
        <v>265</v>
      </c>
      <c r="H634" s="187">
        <v>17.806999999999999</v>
      </c>
      <c r="I634" s="24"/>
      <c r="L634" s="183"/>
      <c r="M634" s="188"/>
      <c r="T634" s="189"/>
      <c r="AT634" s="185" t="s">
        <v>254</v>
      </c>
      <c r="AU634" s="185" t="s">
        <v>86</v>
      </c>
      <c r="AV634" s="184" t="s">
        <v>258</v>
      </c>
      <c r="AW634" s="184" t="s">
        <v>33</v>
      </c>
      <c r="AX634" s="184" t="s">
        <v>8</v>
      </c>
      <c r="AY634" s="185" t="s">
        <v>245</v>
      </c>
    </row>
    <row r="635" spans="2:65" s="51" customFormat="1" ht="24.2" customHeight="1">
      <c r="B635" s="50"/>
      <c r="C635" s="163" t="s">
        <v>927</v>
      </c>
      <c r="D635" s="163" t="s">
        <v>248</v>
      </c>
      <c r="E635" s="164" t="s">
        <v>928</v>
      </c>
      <c r="F635" s="165" t="s">
        <v>929</v>
      </c>
      <c r="G635" s="166" t="s">
        <v>268</v>
      </c>
      <c r="H635" s="167">
        <v>0.13900000000000001</v>
      </c>
      <c r="I635" s="22"/>
      <c r="J635" s="168">
        <f>ROUND(I635*H635,0)</f>
        <v>0</v>
      </c>
      <c r="K635" s="165" t="s">
        <v>252</v>
      </c>
      <c r="L635" s="50"/>
      <c r="M635" s="169" t="s">
        <v>1</v>
      </c>
      <c r="N635" s="170" t="s">
        <v>42</v>
      </c>
      <c r="P635" s="171">
        <f>O635*H635</f>
        <v>0</v>
      </c>
      <c r="Q635" s="171">
        <v>0</v>
      </c>
      <c r="R635" s="171">
        <f>Q635*H635</f>
        <v>0</v>
      </c>
      <c r="S635" s="171">
        <v>1.8</v>
      </c>
      <c r="T635" s="172">
        <f>S635*H635</f>
        <v>0.25020000000000003</v>
      </c>
      <c r="AR635" s="173" t="s">
        <v>92</v>
      </c>
      <c r="AT635" s="173" t="s">
        <v>248</v>
      </c>
      <c r="AU635" s="173" t="s">
        <v>86</v>
      </c>
      <c r="AY635" s="38" t="s">
        <v>245</v>
      </c>
      <c r="BE635" s="174">
        <f>IF(N635="základní",J635,0)</f>
        <v>0</v>
      </c>
      <c r="BF635" s="174">
        <f>IF(N635="snížená",J635,0)</f>
        <v>0</v>
      </c>
      <c r="BG635" s="174">
        <f>IF(N635="zákl. přenesená",J635,0)</f>
        <v>0</v>
      </c>
      <c r="BH635" s="174">
        <f>IF(N635="sníž. přenesená",J635,0)</f>
        <v>0</v>
      </c>
      <c r="BI635" s="174">
        <f>IF(N635="nulová",J635,0)</f>
        <v>0</v>
      </c>
      <c r="BJ635" s="38" t="s">
        <v>8</v>
      </c>
      <c r="BK635" s="174">
        <f>ROUND(I635*H635,0)</f>
        <v>0</v>
      </c>
      <c r="BL635" s="38" t="s">
        <v>92</v>
      </c>
      <c r="BM635" s="173" t="s">
        <v>930</v>
      </c>
    </row>
    <row r="636" spans="2:65" s="176" customFormat="1">
      <c r="B636" s="175"/>
      <c r="D636" s="177" t="s">
        <v>254</v>
      </c>
      <c r="E636" s="178" t="s">
        <v>1</v>
      </c>
      <c r="F636" s="179" t="s">
        <v>931</v>
      </c>
      <c r="H636" s="180">
        <v>0.13900000000000001</v>
      </c>
      <c r="I636" s="23"/>
      <c r="L636" s="175"/>
      <c r="M636" s="181"/>
      <c r="T636" s="182"/>
      <c r="AT636" s="178" t="s">
        <v>254</v>
      </c>
      <c r="AU636" s="178" t="s">
        <v>86</v>
      </c>
      <c r="AV636" s="176" t="s">
        <v>86</v>
      </c>
      <c r="AW636" s="176" t="s">
        <v>33</v>
      </c>
      <c r="AX636" s="176" t="s">
        <v>77</v>
      </c>
      <c r="AY636" s="178" t="s">
        <v>245</v>
      </c>
    </row>
    <row r="637" spans="2:65" s="184" customFormat="1">
      <c r="B637" s="183"/>
      <c r="D637" s="177" t="s">
        <v>254</v>
      </c>
      <c r="E637" s="185" t="s">
        <v>1</v>
      </c>
      <c r="F637" s="186" t="s">
        <v>265</v>
      </c>
      <c r="H637" s="187">
        <v>0.13900000000000001</v>
      </c>
      <c r="I637" s="24"/>
      <c r="L637" s="183"/>
      <c r="M637" s="188"/>
      <c r="T637" s="189"/>
      <c r="AT637" s="185" t="s">
        <v>254</v>
      </c>
      <c r="AU637" s="185" t="s">
        <v>86</v>
      </c>
      <c r="AV637" s="184" t="s">
        <v>258</v>
      </c>
      <c r="AW637" s="184" t="s">
        <v>33</v>
      </c>
      <c r="AX637" s="184" t="s">
        <v>8</v>
      </c>
      <c r="AY637" s="185" t="s">
        <v>245</v>
      </c>
    </row>
    <row r="638" spans="2:65" s="51" customFormat="1" ht="24.2" customHeight="1">
      <c r="B638" s="50"/>
      <c r="C638" s="163" t="s">
        <v>932</v>
      </c>
      <c r="D638" s="163" t="s">
        <v>248</v>
      </c>
      <c r="E638" s="164" t="s">
        <v>933</v>
      </c>
      <c r="F638" s="165" t="s">
        <v>934</v>
      </c>
      <c r="G638" s="166" t="s">
        <v>268</v>
      </c>
      <c r="H638" s="167">
        <v>0.30399999999999999</v>
      </c>
      <c r="I638" s="22"/>
      <c r="J638" s="168">
        <f>ROUND(I638*H638,0)</f>
        <v>0</v>
      </c>
      <c r="K638" s="165" t="s">
        <v>252</v>
      </c>
      <c r="L638" s="50"/>
      <c r="M638" s="169" t="s">
        <v>1</v>
      </c>
      <c r="N638" s="170" t="s">
        <v>42</v>
      </c>
      <c r="P638" s="171">
        <f>O638*H638</f>
        <v>0</v>
      </c>
      <c r="Q638" s="171">
        <v>0</v>
      </c>
      <c r="R638" s="171">
        <f>Q638*H638</f>
        <v>0</v>
      </c>
      <c r="S638" s="171">
        <v>1.8</v>
      </c>
      <c r="T638" s="172">
        <f>S638*H638</f>
        <v>0.54720000000000002</v>
      </c>
      <c r="AR638" s="173" t="s">
        <v>92</v>
      </c>
      <c r="AT638" s="173" t="s">
        <v>248</v>
      </c>
      <c r="AU638" s="173" t="s">
        <v>86</v>
      </c>
      <c r="AY638" s="38" t="s">
        <v>245</v>
      </c>
      <c r="BE638" s="174">
        <f>IF(N638="základní",J638,0)</f>
        <v>0</v>
      </c>
      <c r="BF638" s="174">
        <f>IF(N638="snížená",J638,0)</f>
        <v>0</v>
      </c>
      <c r="BG638" s="174">
        <f>IF(N638="zákl. přenesená",J638,0)</f>
        <v>0</v>
      </c>
      <c r="BH638" s="174">
        <f>IF(N638="sníž. přenesená",J638,0)</f>
        <v>0</v>
      </c>
      <c r="BI638" s="174">
        <f>IF(N638="nulová",J638,0)</f>
        <v>0</v>
      </c>
      <c r="BJ638" s="38" t="s">
        <v>8</v>
      </c>
      <c r="BK638" s="174">
        <f>ROUND(I638*H638,0)</f>
        <v>0</v>
      </c>
      <c r="BL638" s="38" t="s">
        <v>92</v>
      </c>
      <c r="BM638" s="173" t="s">
        <v>935</v>
      </c>
    </row>
    <row r="639" spans="2:65" s="176" customFormat="1">
      <c r="B639" s="175"/>
      <c r="D639" s="177" t="s">
        <v>254</v>
      </c>
      <c r="E639" s="178" t="s">
        <v>1</v>
      </c>
      <c r="F639" s="179" t="s">
        <v>936</v>
      </c>
      <c r="H639" s="180">
        <v>0.30399999999999999</v>
      </c>
      <c r="I639" s="23"/>
      <c r="L639" s="175"/>
      <c r="M639" s="181"/>
      <c r="T639" s="182"/>
      <c r="AT639" s="178" t="s">
        <v>254</v>
      </c>
      <c r="AU639" s="178" t="s">
        <v>86</v>
      </c>
      <c r="AV639" s="176" t="s">
        <v>86</v>
      </c>
      <c r="AW639" s="176" t="s">
        <v>33</v>
      </c>
      <c r="AX639" s="176" t="s">
        <v>77</v>
      </c>
      <c r="AY639" s="178" t="s">
        <v>245</v>
      </c>
    </row>
    <row r="640" spans="2:65" s="184" customFormat="1">
      <c r="B640" s="183"/>
      <c r="D640" s="177" t="s">
        <v>254</v>
      </c>
      <c r="E640" s="185" t="s">
        <v>1</v>
      </c>
      <c r="F640" s="186" t="s">
        <v>937</v>
      </c>
      <c r="H640" s="187">
        <v>0.30399999999999999</v>
      </c>
      <c r="I640" s="24"/>
      <c r="L640" s="183"/>
      <c r="M640" s="188"/>
      <c r="T640" s="189"/>
      <c r="AT640" s="185" t="s">
        <v>254</v>
      </c>
      <c r="AU640" s="185" t="s">
        <v>86</v>
      </c>
      <c r="AV640" s="184" t="s">
        <v>258</v>
      </c>
      <c r="AW640" s="184" t="s">
        <v>33</v>
      </c>
      <c r="AX640" s="184" t="s">
        <v>8</v>
      </c>
      <c r="AY640" s="185" t="s">
        <v>245</v>
      </c>
    </row>
    <row r="641" spans="2:65" s="51" customFormat="1" ht="24.2" customHeight="1">
      <c r="B641" s="50"/>
      <c r="C641" s="163" t="s">
        <v>938</v>
      </c>
      <c r="D641" s="163" t="s">
        <v>248</v>
      </c>
      <c r="E641" s="164" t="s">
        <v>939</v>
      </c>
      <c r="F641" s="165" t="s">
        <v>940</v>
      </c>
      <c r="G641" s="166" t="s">
        <v>268</v>
      </c>
      <c r="H641" s="167">
        <v>30.379000000000001</v>
      </c>
      <c r="I641" s="22"/>
      <c r="J641" s="168">
        <f>ROUND(I641*H641,0)</f>
        <v>0</v>
      </c>
      <c r="K641" s="165" t="s">
        <v>252</v>
      </c>
      <c r="L641" s="50"/>
      <c r="M641" s="169" t="s">
        <v>1</v>
      </c>
      <c r="N641" s="170" t="s">
        <v>42</v>
      </c>
      <c r="P641" s="171">
        <f>O641*H641</f>
        <v>0</v>
      </c>
      <c r="Q641" s="171">
        <v>0</v>
      </c>
      <c r="R641" s="171">
        <f>Q641*H641</f>
        <v>0</v>
      </c>
      <c r="S641" s="171">
        <v>1.8</v>
      </c>
      <c r="T641" s="172">
        <f>S641*H641</f>
        <v>54.682200000000002</v>
      </c>
      <c r="AR641" s="173" t="s">
        <v>92</v>
      </c>
      <c r="AT641" s="173" t="s">
        <v>248</v>
      </c>
      <c r="AU641" s="173" t="s">
        <v>86</v>
      </c>
      <c r="AY641" s="38" t="s">
        <v>245</v>
      </c>
      <c r="BE641" s="174">
        <f>IF(N641="základní",J641,0)</f>
        <v>0</v>
      </c>
      <c r="BF641" s="174">
        <f>IF(N641="snížená",J641,0)</f>
        <v>0</v>
      </c>
      <c r="BG641" s="174">
        <f>IF(N641="zákl. přenesená",J641,0)</f>
        <v>0</v>
      </c>
      <c r="BH641" s="174">
        <f>IF(N641="sníž. přenesená",J641,0)</f>
        <v>0</v>
      </c>
      <c r="BI641" s="174">
        <f>IF(N641="nulová",J641,0)</f>
        <v>0</v>
      </c>
      <c r="BJ641" s="38" t="s">
        <v>8</v>
      </c>
      <c r="BK641" s="174">
        <f>ROUND(I641*H641,0)</f>
        <v>0</v>
      </c>
      <c r="BL641" s="38" t="s">
        <v>92</v>
      </c>
      <c r="BM641" s="173" t="s">
        <v>941</v>
      </c>
    </row>
    <row r="642" spans="2:65" s="176" customFormat="1">
      <c r="B642" s="175"/>
      <c r="D642" s="177" t="s">
        <v>254</v>
      </c>
      <c r="E642" s="178" t="s">
        <v>1</v>
      </c>
      <c r="F642" s="179" t="s">
        <v>942</v>
      </c>
      <c r="H642" s="180">
        <v>24.873000000000001</v>
      </c>
      <c r="I642" s="23"/>
      <c r="L642" s="175"/>
      <c r="M642" s="181"/>
      <c r="T642" s="182"/>
      <c r="AT642" s="178" t="s">
        <v>254</v>
      </c>
      <c r="AU642" s="178" t="s">
        <v>86</v>
      </c>
      <c r="AV642" s="176" t="s">
        <v>86</v>
      </c>
      <c r="AW642" s="176" t="s">
        <v>33</v>
      </c>
      <c r="AX642" s="176" t="s">
        <v>77</v>
      </c>
      <c r="AY642" s="178" t="s">
        <v>245</v>
      </c>
    </row>
    <row r="643" spans="2:65" s="176" customFormat="1">
      <c r="B643" s="175"/>
      <c r="D643" s="177" t="s">
        <v>254</v>
      </c>
      <c r="E643" s="178" t="s">
        <v>1</v>
      </c>
      <c r="F643" s="179" t="s">
        <v>943</v>
      </c>
      <c r="H643" s="180">
        <v>0.155</v>
      </c>
      <c r="I643" s="23"/>
      <c r="L643" s="175"/>
      <c r="M643" s="181"/>
      <c r="T643" s="182"/>
      <c r="AT643" s="178" t="s">
        <v>254</v>
      </c>
      <c r="AU643" s="178" t="s">
        <v>86</v>
      </c>
      <c r="AV643" s="176" t="s">
        <v>86</v>
      </c>
      <c r="AW643" s="176" t="s">
        <v>33</v>
      </c>
      <c r="AX643" s="176" t="s">
        <v>77</v>
      </c>
      <c r="AY643" s="178" t="s">
        <v>245</v>
      </c>
    </row>
    <row r="644" spans="2:65" s="176" customFormat="1">
      <c r="B644" s="175"/>
      <c r="D644" s="177" t="s">
        <v>254</v>
      </c>
      <c r="E644" s="178" t="s">
        <v>1</v>
      </c>
      <c r="F644" s="179" t="s">
        <v>944</v>
      </c>
      <c r="H644" s="180">
        <v>0.92400000000000004</v>
      </c>
      <c r="I644" s="23"/>
      <c r="L644" s="175"/>
      <c r="M644" s="181"/>
      <c r="T644" s="182"/>
      <c r="AT644" s="178" t="s">
        <v>254</v>
      </c>
      <c r="AU644" s="178" t="s">
        <v>86</v>
      </c>
      <c r="AV644" s="176" t="s">
        <v>86</v>
      </c>
      <c r="AW644" s="176" t="s">
        <v>33</v>
      </c>
      <c r="AX644" s="176" t="s">
        <v>77</v>
      </c>
      <c r="AY644" s="178" t="s">
        <v>245</v>
      </c>
    </row>
    <row r="645" spans="2:65" s="176" customFormat="1">
      <c r="B645" s="175"/>
      <c r="D645" s="177" t="s">
        <v>254</v>
      </c>
      <c r="E645" s="178" t="s">
        <v>1</v>
      </c>
      <c r="F645" s="179" t="s">
        <v>945</v>
      </c>
      <c r="H645" s="180">
        <v>0.84499999999999997</v>
      </c>
      <c r="I645" s="23"/>
      <c r="L645" s="175"/>
      <c r="M645" s="181"/>
      <c r="T645" s="182"/>
      <c r="AT645" s="178" t="s">
        <v>254</v>
      </c>
      <c r="AU645" s="178" t="s">
        <v>86</v>
      </c>
      <c r="AV645" s="176" t="s">
        <v>86</v>
      </c>
      <c r="AW645" s="176" t="s">
        <v>33</v>
      </c>
      <c r="AX645" s="176" t="s">
        <v>77</v>
      </c>
      <c r="AY645" s="178" t="s">
        <v>245</v>
      </c>
    </row>
    <row r="646" spans="2:65" s="176" customFormat="1">
      <c r="B646" s="175"/>
      <c r="D646" s="177" t="s">
        <v>254</v>
      </c>
      <c r="E646" s="178" t="s">
        <v>1</v>
      </c>
      <c r="F646" s="179" t="s">
        <v>946</v>
      </c>
      <c r="H646" s="180">
        <v>0.53</v>
      </c>
      <c r="I646" s="23"/>
      <c r="L646" s="175"/>
      <c r="M646" s="181"/>
      <c r="T646" s="182"/>
      <c r="AT646" s="178" t="s">
        <v>254</v>
      </c>
      <c r="AU646" s="178" t="s">
        <v>86</v>
      </c>
      <c r="AV646" s="176" t="s">
        <v>86</v>
      </c>
      <c r="AW646" s="176" t="s">
        <v>33</v>
      </c>
      <c r="AX646" s="176" t="s">
        <v>77</v>
      </c>
      <c r="AY646" s="178" t="s">
        <v>245</v>
      </c>
    </row>
    <row r="647" spans="2:65" s="176" customFormat="1">
      <c r="B647" s="175"/>
      <c r="D647" s="177" t="s">
        <v>254</v>
      </c>
      <c r="E647" s="178" t="s">
        <v>1</v>
      </c>
      <c r="F647" s="179" t="s">
        <v>947</v>
      </c>
      <c r="H647" s="180">
        <v>1.0409999999999999</v>
      </c>
      <c r="I647" s="23"/>
      <c r="L647" s="175"/>
      <c r="M647" s="181"/>
      <c r="T647" s="182"/>
      <c r="AT647" s="178" t="s">
        <v>254</v>
      </c>
      <c r="AU647" s="178" t="s">
        <v>86</v>
      </c>
      <c r="AV647" s="176" t="s">
        <v>86</v>
      </c>
      <c r="AW647" s="176" t="s">
        <v>33</v>
      </c>
      <c r="AX647" s="176" t="s">
        <v>77</v>
      </c>
      <c r="AY647" s="178" t="s">
        <v>245</v>
      </c>
    </row>
    <row r="648" spans="2:65" s="184" customFormat="1">
      <c r="B648" s="183"/>
      <c r="D648" s="177" t="s">
        <v>254</v>
      </c>
      <c r="E648" s="185" t="s">
        <v>1</v>
      </c>
      <c r="F648" s="186" t="s">
        <v>948</v>
      </c>
      <c r="H648" s="187">
        <v>28.367999999999999</v>
      </c>
      <c r="I648" s="24"/>
      <c r="L648" s="183"/>
      <c r="M648" s="188"/>
      <c r="T648" s="189"/>
      <c r="AT648" s="185" t="s">
        <v>254</v>
      </c>
      <c r="AU648" s="185" t="s">
        <v>86</v>
      </c>
      <c r="AV648" s="184" t="s">
        <v>258</v>
      </c>
      <c r="AW648" s="184" t="s">
        <v>33</v>
      </c>
      <c r="AX648" s="184" t="s">
        <v>77</v>
      </c>
      <c r="AY648" s="185" t="s">
        <v>245</v>
      </c>
    </row>
    <row r="649" spans="2:65" s="176" customFormat="1">
      <c r="B649" s="175"/>
      <c r="D649" s="177" t="s">
        <v>254</v>
      </c>
      <c r="E649" s="178" t="s">
        <v>1</v>
      </c>
      <c r="F649" s="179" t="s">
        <v>949</v>
      </c>
      <c r="H649" s="180">
        <v>1.1870000000000001</v>
      </c>
      <c r="I649" s="23"/>
      <c r="L649" s="175"/>
      <c r="M649" s="181"/>
      <c r="T649" s="182"/>
      <c r="AT649" s="178" t="s">
        <v>254</v>
      </c>
      <c r="AU649" s="178" t="s">
        <v>86</v>
      </c>
      <c r="AV649" s="176" t="s">
        <v>86</v>
      </c>
      <c r="AW649" s="176" t="s">
        <v>33</v>
      </c>
      <c r="AX649" s="176" t="s">
        <v>77</v>
      </c>
      <c r="AY649" s="178" t="s">
        <v>245</v>
      </c>
    </row>
    <row r="650" spans="2:65" s="176" customFormat="1">
      <c r="B650" s="175"/>
      <c r="D650" s="177" t="s">
        <v>254</v>
      </c>
      <c r="E650" s="178" t="s">
        <v>1</v>
      </c>
      <c r="F650" s="179" t="s">
        <v>950</v>
      </c>
      <c r="H650" s="180">
        <v>0.82399999999999995</v>
      </c>
      <c r="I650" s="23"/>
      <c r="L650" s="175"/>
      <c r="M650" s="181"/>
      <c r="T650" s="182"/>
      <c r="AT650" s="178" t="s">
        <v>254</v>
      </c>
      <c r="AU650" s="178" t="s">
        <v>86</v>
      </c>
      <c r="AV650" s="176" t="s">
        <v>86</v>
      </c>
      <c r="AW650" s="176" t="s">
        <v>33</v>
      </c>
      <c r="AX650" s="176" t="s">
        <v>77</v>
      </c>
      <c r="AY650" s="178" t="s">
        <v>245</v>
      </c>
    </row>
    <row r="651" spans="2:65" s="184" customFormat="1">
      <c r="B651" s="183"/>
      <c r="D651" s="177" t="s">
        <v>254</v>
      </c>
      <c r="E651" s="185" t="s">
        <v>1</v>
      </c>
      <c r="F651" s="186" t="s">
        <v>937</v>
      </c>
      <c r="H651" s="187">
        <v>2.0110000000000001</v>
      </c>
      <c r="I651" s="24"/>
      <c r="L651" s="183"/>
      <c r="M651" s="188"/>
      <c r="T651" s="189"/>
      <c r="AT651" s="185" t="s">
        <v>254</v>
      </c>
      <c r="AU651" s="185" t="s">
        <v>86</v>
      </c>
      <c r="AV651" s="184" t="s">
        <v>258</v>
      </c>
      <c r="AW651" s="184" t="s">
        <v>33</v>
      </c>
      <c r="AX651" s="184" t="s">
        <v>77</v>
      </c>
      <c r="AY651" s="185" t="s">
        <v>245</v>
      </c>
    </row>
    <row r="652" spans="2:65" s="200" customFormat="1">
      <c r="B652" s="199"/>
      <c r="D652" s="177" t="s">
        <v>254</v>
      </c>
      <c r="E652" s="201" t="s">
        <v>1</v>
      </c>
      <c r="F652" s="202" t="s">
        <v>440</v>
      </c>
      <c r="H652" s="203">
        <v>30.379000000000001</v>
      </c>
      <c r="I652" s="26"/>
      <c r="L652" s="199"/>
      <c r="M652" s="204"/>
      <c r="T652" s="205"/>
      <c r="AT652" s="201" t="s">
        <v>254</v>
      </c>
      <c r="AU652" s="201" t="s">
        <v>86</v>
      </c>
      <c r="AV652" s="200" t="s">
        <v>92</v>
      </c>
      <c r="AW652" s="200" t="s">
        <v>33</v>
      </c>
      <c r="AX652" s="200" t="s">
        <v>8</v>
      </c>
      <c r="AY652" s="201" t="s">
        <v>245</v>
      </c>
    </row>
    <row r="653" spans="2:65" s="51" customFormat="1" ht="24.2" customHeight="1">
      <c r="B653" s="50"/>
      <c r="C653" s="163" t="s">
        <v>951</v>
      </c>
      <c r="D653" s="163" t="s">
        <v>248</v>
      </c>
      <c r="E653" s="164" t="s">
        <v>952</v>
      </c>
      <c r="F653" s="165" t="s">
        <v>953</v>
      </c>
      <c r="G653" s="166" t="s">
        <v>361</v>
      </c>
      <c r="H653" s="167">
        <v>1</v>
      </c>
      <c r="I653" s="22"/>
      <c r="J653" s="168">
        <f>ROUND(I653*H653,0)</f>
        <v>0</v>
      </c>
      <c r="K653" s="165" t="s">
        <v>252</v>
      </c>
      <c r="L653" s="50"/>
      <c r="M653" s="169" t="s">
        <v>1</v>
      </c>
      <c r="N653" s="170" t="s">
        <v>42</v>
      </c>
      <c r="P653" s="171">
        <f>O653*H653</f>
        <v>0</v>
      </c>
      <c r="Q653" s="171">
        <v>0</v>
      </c>
      <c r="R653" s="171">
        <f>Q653*H653</f>
        <v>0</v>
      </c>
      <c r="S653" s="171">
        <v>6.2E-2</v>
      </c>
      <c r="T653" s="172">
        <f>S653*H653</f>
        <v>6.2E-2</v>
      </c>
      <c r="AR653" s="173" t="s">
        <v>92</v>
      </c>
      <c r="AT653" s="173" t="s">
        <v>248</v>
      </c>
      <c r="AU653" s="173" t="s">
        <v>86</v>
      </c>
      <c r="AY653" s="38" t="s">
        <v>245</v>
      </c>
      <c r="BE653" s="174">
        <f>IF(N653="základní",J653,0)</f>
        <v>0</v>
      </c>
      <c r="BF653" s="174">
        <f>IF(N653="snížená",J653,0)</f>
        <v>0</v>
      </c>
      <c r="BG653" s="174">
        <f>IF(N653="zákl. přenesená",J653,0)</f>
        <v>0</v>
      </c>
      <c r="BH653" s="174">
        <f>IF(N653="sníž. přenesená",J653,0)</f>
        <v>0</v>
      </c>
      <c r="BI653" s="174">
        <f>IF(N653="nulová",J653,0)</f>
        <v>0</v>
      </c>
      <c r="BJ653" s="38" t="s">
        <v>8</v>
      </c>
      <c r="BK653" s="174">
        <f>ROUND(I653*H653,0)</f>
        <v>0</v>
      </c>
      <c r="BL653" s="38" t="s">
        <v>92</v>
      </c>
      <c r="BM653" s="173" t="s">
        <v>954</v>
      </c>
    </row>
    <row r="654" spans="2:65" s="176" customFormat="1">
      <c r="B654" s="175"/>
      <c r="D654" s="177" t="s">
        <v>254</v>
      </c>
      <c r="E654" s="178" t="s">
        <v>1</v>
      </c>
      <c r="F654" s="179" t="s">
        <v>955</v>
      </c>
      <c r="H654" s="180">
        <v>1</v>
      </c>
      <c r="I654" s="23"/>
      <c r="L654" s="175"/>
      <c r="M654" s="181"/>
      <c r="T654" s="182"/>
      <c r="AT654" s="178" t="s">
        <v>254</v>
      </c>
      <c r="AU654" s="178" t="s">
        <v>86</v>
      </c>
      <c r="AV654" s="176" t="s">
        <v>86</v>
      </c>
      <c r="AW654" s="176" t="s">
        <v>33</v>
      </c>
      <c r="AX654" s="176" t="s">
        <v>8</v>
      </c>
      <c r="AY654" s="178" t="s">
        <v>245</v>
      </c>
    </row>
    <row r="655" spans="2:65" s="51" customFormat="1" ht="24.2" customHeight="1">
      <c r="B655" s="50"/>
      <c r="C655" s="163" t="s">
        <v>956</v>
      </c>
      <c r="D655" s="163" t="s">
        <v>248</v>
      </c>
      <c r="E655" s="164" t="s">
        <v>957</v>
      </c>
      <c r="F655" s="165" t="s">
        <v>958</v>
      </c>
      <c r="G655" s="166" t="s">
        <v>361</v>
      </c>
      <c r="H655" s="167">
        <v>1</v>
      </c>
      <c r="I655" s="22"/>
      <c r="J655" s="168">
        <f>ROUND(I655*H655,0)</f>
        <v>0</v>
      </c>
      <c r="K655" s="165" t="s">
        <v>252</v>
      </c>
      <c r="L655" s="50"/>
      <c r="M655" s="169" t="s">
        <v>1</v>
      </c>
      <c r="N655" s="170" t="s">
        <v>42</v>
      </c>
      <c r="P655" s="171">
        <f>O655*H655</f>
        <v>0</v>
      </c>
      <c r="Q655" s="171">
        <v>0</v>
      </c>
      <c r="R655" s="171">
        <f>Q655*H655</f>
        <v>0</v>
      </c>
      <c r="S655" s="171">
        <v>9.7000000000000003E-2</v>
      </c>
      <c r="T655" s="172">
        <f>S655*H655</f>
        <v>9.7000000000000003E-2</v>
      </c>
      <c r="AR655" s="173" t="s">
        <v>92</v>
      </c>
      <c r="AT655" s="173" t="s">
        <v>248</v>
      </c>
      <c r="AU655" s="173" t="s">
        <v>86</v>
      </c>
      <c r="AY655" s="38" t="s">
        <v>245</v>
      </c>
      <c r="BE655" s="174">
        <f>IF(N655="základní",J655,0)</f>
        <v>0</v>
      </c>
      <c r="BF655" s="174">
        <f>IF(N655="snížená",J655,0)</f>
        <v>0</v>
      </c>
      <c r="BG655" s="174">
        <f>IF(N655="zákl. přenesená",J655,0)</f>
        <v>0</v>
      </c>
      <c r="BH655" s="174">
        <f>IF(N655="sníž. přenesená",J655,0)</f>
        <v>0</v>
      </c>
      <c r="BI655" s="174">
        <f>IF(N655="nulová",J655,0)</f>
        <v>0</v>
      </c>
      <c r="BJ655" s="38" t="s">
        <v>8</v>
      </c>
      <c r="BK655" s="174">
        <f>ROUND(I655*H655,0)</f>
        <v>0</v>
      </c>
      <c r="BL655" s="38" t="s">
        <v>92</v>
      </c>
      <c r="BM655" s="173" t="s">
        <v>959</v>
      </c>
    </row>
    <row r="656" spans="2:65" s="176" customFormat="1">
      <c r="B656" s="175"/>
      <c r="D656" s="177" t="s">
        <v>254</v>
      </c>
      <c r="E656" s="178" t="s">
        <v>1</v>
      </c>
      <c r="F656" s="179" t="s">
        <v>955</v>
      </c>
      <c r="H656" s="180">
        <v>1</v>
      </c>
      <c r="I656" s="23"/>
      <c r="L656" s="175"/>
      <c r="M656" s="181"/>
      <c r="T656" s="182"/>
      <c r="AT656" s="178" t="s">
        <v>254</v>
      </c>
      <c r="AU656" s="178" t="s">
        <v>86</v>
      </c>
      <c r="AV656" s="176" t="s">
        <v>86</v>
      </c>
      <c r="AW656" s="176" t="s">
        <v>33</v>
      </c>
      <c r="AX656" s="176" t="s">
        <v>8</v>
      </c>
      <c r="AY656" s="178" t="s">
        <v>245</v>
      </c>
    </row>
    <row r="657" spans="2:65" s="51" customFormat="1" ht="24.2" customHeight="1">
      <c r="B657" s="50"/>
      <c r="C657" s="163" t="s">
        <v>960</v>
      </c>
      <c r="D657" s="163" t="s">
        <v>248</v>
      </c>
      <c r="E657" s="164" t="s">
        <v>961</v>
      </c>
      <c r="F657" s="165" t="s">
        <v>962</v>
      </c>
      <c r="G657" s="166" t="s">
        <v>566</v>
      </c>
      <c r="H657" s="167">
        <v>94.45</v>
      </c>
      <c r="I657" s="22"/>
      <c r="J657" s="168">
        <f>ROUND(I657*H657,0)</f>
        <v>0</v>
      </c>
      <c r="K657" s="165" t="s">
        <v>252</v>
      </c>
      <c r="L657" s="50"/>
      <c r="M657" s="169" t="s">
        <v>1</v>
      </c>
      <c r="N657" s="170" t="s">
        <v>42</v>
      </c>
      <c r="P657" s="171">
        <f>O657*H657</f>
        <v>0</v>
      </c>
      <c r="Q657" s="171">
        <v>0</v>
      </c>
      <c r="R657" s="171">
        <f>Q657*H657</f>
        <v>0</v>
      </c>
      <c r="S657" s="171">
        <v>4.2000000000000003E-2</v>
      </c>
      <c r="T657" s="172">
        <f>S657*H657</f>
        <v>3.9669000000000003</v>
      </c>
      <c r="AR657" s="173" t="s">
        <v>92</v>
      </c>
      <c r="AT657" s="173" t="s">
        <v>248</v>
      </c>
      <c r="AU657" s="173" t="s">
        <v>86</v>
      </c>
      <c r="AY657" s="38" t="s">
        <v>245</v>
      </c>
      <c r="BE657" s="174">
        <f>IF(N657="základní",J657,0)</f>
        <v>0</v>
      </c>
      <c r="BF657" s="174">
        <f>IF(N657="snížená",J657,0)</f>
        <v>0</v>
      </c>
      <c r="BG657" s="174">
        <f>IF(N657="zákl. přenesená",J657,0)</f>
        <v>0</v>
      </c>
      <c r="BH657" s="174">
        <f>IF(N657="sníž. přenesená",J657,0)</f>
        <v>0</v>
      </c>
      <c r="BI657" s="174">
        <f>IF(N657="nulová",J657,0)</f>
        <v>0</v>
      </c>
      <c r="BJ657" s="38" t="s">
        <v>8</v>
      </c>
      <c r="BK657" s="174">
        <f>ROUND(I657*H657,0)</f>
        <v>0</v>
      </c>
      <c r="BL657" s="38" t="s">
        <v>92</v>
      </c>
      <c r="BM657" s="173" t="s">
        <v>963</v>
      </c>
    </row>
    <row r="658" spans="2:65" s="176" customFormat="1" ht="22.5">
      <c r="B658" s="175"/>
      <c r="D658" s="177" t="s">
        <v>254</v>
      </c>
      <c r="E658" s="178" t="s">
        <v>1</v>
      </c>
      <c r="F658" s="179" t="s">
        <v>964</v>
      </c>
      <c r="H658" s="180">
        <v>86.8</v>
      </c>
      <c r="I658" s="23"/>
      <c r="L658" s="175"/>
      <c r="M658" s="181"/>
      <c r="T658" s="182"/>
      <c r="AT658" s="178" t="s">
        <v>254</v>
      </c>
      <c r="AU658" s="178" t="s">
        <v>86</v>
      </c>
      <c r="AV658" s="176" t="s">
        <v>86</v>
      </c>
      <c r="AW658" s="176" t="s">
        <v>33</v>
      </c>
      <c r="AX658" s="176" t="s">
        <v>77</v>
      </c>
      <c r="AY658" s="178" t="s">
        <v>245</v>
      </c>
    </row>
    <row r="659" spans="2:65" s="176" customFormat="1">
      <c r="B659" s="175"/>
      <c r="D659" s="177" t="s">
        <v>254</v>
      </c>
      <c r="E659" s="178" t="s">
        <v>1</v>
      </c>
      <c r="F659" s="179" t="s">
        <v>965</v>
      </c>
      <c r="H659" s="180">
        <v>7.65</v>
      </c>
      <c r="I659" s="23"/>
      <c r="L659" s="175"/>
      <c r="M659" s="181"/>
      <c r="T659" s="182"/>
      <c r="AT659" s="178" t="s">
        <v>254</v>
      </c>
      <c r="AU659" s="178" t="s">
        <v>86</v>
      </c>
      <c r="AV659" s="176" t="s">
        <v>86</v>
      </c>
      <c r="AW659" s="176" t="s">
        <v>33</v>
      </c>
      <c r="AX659" s="176" t="s">
        <v>77</v>
      </c>
      <c r="AY659" s="178" t="s">
        <v>245</v>
      </c>
    </row>
    <row r="660" spans="2:65" s="184" customFormat="1">
      <c r="B660" s="183"/>
      <c r="D660" s="177" t="s">
        <v>254</v>
      </c>
      <c r="E660" s="185" t="s">
        <v>1</v>
      </c>
      <c r="F660" s="186" t="s">
        <v>265</v>
      </c>
      <c r="H660" s="187">
        <v>94.45</v>
      </c>
      <c r="I660" s="24"/>
      <c r="L660" s="183"/>
      <c r="M660" s="188"/>
      <c r="T660" s="189"/>
      <c r="AT660" s="185" t="s">
        <v>254</v>
      </c>
      <c r="AU660" s="185" t="s">
        <v>86</v>
      </c>
      <c r="AV660" s="184" t="s">
        <v>258</v>
      </c>
      <c r="AW660" s="184" t="s">
        <v>33</v>
      </c>
      <c r="AX660" s="184" t="s">
        <v>8</v>
      </c>
      <c r="AY660" s="185" t="s">
        <v>245</v>
      </c>
    </row>
    <row r="661" spans="2:65" s="51" customFormat="1" ht="24.2" customHeight="1">
      <c r="B661" s="50"/>
      <c r="C661" s="163" t="s">
        <v>966</v>
      </c>
      <c r="D661" s="163" t="s">
        <v>248</v>
      </c>
      <c r="E661" s="164" t="s">
        <v>967</v>
      </c>
      <c r="F661" s="165" t="s">
        <v>968</v>
      </c>
      <c r="G661" s="166" t="s">
        <v>566</v>
      </c>
      <c r="H661" s="167">
        <v>72.45</v>
      </c>
      <c r="I661" s="22"/>
      <c r="J661" s="168">
        <f>ROUND(I661*H661,0)</f>
        <v>0</v>
      </c>
      <c r="K661" s="165" t="s">
        <v>252</v>
      </c>
      <c r="L661" s="50"/>
      <c r="M661" s="169" t="s">
        <v>1</v>
      </c>
      <c r="N661" s="170" t="s">
        <v>42</v>
      </c>
      <c r="P661" s="171">
        <f>O661*H661</f>
        <v>0</v>
      </c>
      <c r="Q661" s="171">
        <v>0</v>
      </c>
      <c r="R661" s="171">
        <f>Q661*H661</f>
        <v>0</v>
      </c>
      <c r="S661" s="171">
        <v>6.5000000000000002E-2</v>
      </c>
      <c r="T661" s="172">
        <f>S661*H661</f>
        <v>4.7092499999999999</v>
      </c>
      <c r="AR661" s="173" t="s">
        <v>92</v>
      </c>
      <c r="AT661" s="173" t="s">
        <v>248</v>
      </c>
      <c r="AU661" s="173" t="s">
        <v>86</v>
      </c>
      <c r="AY661" s="38" t="s">
        <v>245</v>
      </c>
      <c r="BE661" s="174">
        <f>IF(N661="základní",J661,0)</f>
        <v>0</v>
      </c>
      <c r="BF661" s="174">
        <f>IF(N661="snížená",J661,0)</f>
        <v>0</v>
      </c>
      <c r="BG661" s="174">
        <f>IF(N661="zákl. přenesená",J661,0)</f>
        <v>0</v>
      </c>
      <c r="BH661" s="174">
        <f>IF(N661="sníž. přenesená",J661,0)</f>
        <v>0</v>
      </c>
      <c r="BI661" s="174">
        <f>IF(N661="nulová",J661,0)</f>
        <v>0</v>
      </c>
      <c r="BJ661" s="38" t="s">
        <v>8</v>
      </c>
      <c r="BK661" s="174">
        <f>ROUND(I661*H661,0)</f>
        <v>0</v>
      </c>
      <c r="BL661" s="38" t="s">
        <v>92</v>
      </c>
      <c r="BM661" s="173" t="s">
        <v>969</v>
      </c>
    </row>
    <row r="662" spans="2:65" s="176" customFormat="1">
      <c r="B662" s="175"/>
      <c r="D662" s="177" t="s">
        <v>254</v>
      </c>
      <c r="E662" s="178" t="s">
        <v>1</v>
      </c>
      <c r="F662" s="179" t="s">
        <v>970</v>
      </c>
      <c r="H662" s="180">
        <v>24.15</v>
      </c>
      <c r="I662" s="23"/>
      <c r="L662" s="175"/>
      <c r="M662" s="181"/>
      <c r="T662" s="182"/>
      <c r="AT662" s="178" t="s">
        <v>254</v>
      </c>
      <c r="AU662" s="178" t="s">
        <v>86</v>
      </c>
      <c r="AV662" s="176" t="s">
        <v>86</v>
      </c>
      <c r="AW662" s="176" t="s">
        <v>33</v>
      </c>
      <c r="AX662" s="176" t="s">
        <v>77</v>
      </c>
      <c r="AY662" s="178" t="s">
        <v>245</v>
      </c>
    </row>
    <row r="663" spans="2:65" s="176" customFormat="1">
      <c r="B663" s="175"/>
      <c r="D663" s="177" t="s">
        <v>254</v>
      </c>
      <c r="E663" s="178" t="s">
        <v>1</v>
      </c>
      <c r="F663" s="179" t="s">
        <v>971</v>
      </c>
      <c r="H663" s="180">
        <v>48.3</v>
      </c>
      <c r="I663" s="23"/>
      <c r="L663" s="175"/>
      <c r="M663" s="181"/>
      <c r="T663" s="182"/>
      <c r="AT663" s="178" t="s">
        <v>254</v>
      </c>
      <c r="AU663" s="178" t="s">
        <v>86</v>
      </c>
      <c r="AV663" s="176" t="s">
        <v>86</v>
      </c>
      <c r="AW663" s="176" t="s">
        <v>33</v>
      </c>
      <c r="AX663" s="176" t="s">
        <v>77</v>
      </c>
      <c r="AY663" s="178" t="s">
        <v>245</v>
      </c>
    </row>
    <row r="664" spans="2:65" s="184" customFormat="1">
      <c r="B664" s="183"/>
      <c r="D664" s="177" t="s">
        <v>254</v>
      </c>
      <c r="E664" s="185" t="s">
        <v>1</v>
      </c>
      <c r="F664" s="186" t="s">
        <v>265</v>
      </c>
      <c r="H664" s="187">
        <v>72.45</v>
      </c>
      <c r="I664" s="24"/>
      <c r="L664" s="183"/>
      <c r="M664" s="188"/>
      <c r="T664" s="189"/>
      <c r="AT664" s="185" t="s">
        <v>254</v>
      </c>
      <c r="AU664" s="185" t="s">
        <v>86</v>
      </c>
      <c r="AV664" s="184" t="s">
        <v>258</v>
      </c>
      <c r="AW664" s="184" t="s">
        <v>33</v>
      </c>
      <c r="AX664" s="184" t="s">
        <v>8</v>
      </c>
      <c r="AY664" s="185" t="s">
        <v>245</v>
      </c>
    </row>
    <row r="665" spans="2:65" s="51" customFormat="1" ht="24.2" customHeight="1">
      <c r="B665" s="50"/>
      <c r="C665" s="163" t="s">
        <v>972</v>
      </c>
      <c r="D665" s="163" t="s">
        <v>248</v>
      </c>
      <c r="E665" s="164" t="s">
        <v>973</v>
      </c>
      <c r="F665" s="165" t="s">
        <v>974</v>
      </c>
      <c r="G665" s="166" t="s">
        <v>566</v>
      </c>
      <c r="H665" s="167">
        <v>4.8</v>
      </c>
      <c r="I665" s="22"/>
      <c r="J665" s="168">
        <f>ROUND(I665*H665,0)</f>
        <v>0</v>
      </c>
      <c r="K665" s="165" t="s">
        <v>252</v>
      </c>
      <c r="L665" s="50"/>
      <c r="M665" s="169" t="s">
        <v>1</v>
      </c>
      <c r="N665" s="170" t="s">
        <v>42</v>
      </c>
      <c r="P665" s="171">
        <f>O665*H665</f>
        <v>0</v>
      </c>
      <c r="Q665" s="171">
        <v>6.6000000000000003E-6</v>
      </c>
      <c r="R665" s="171">
        <f>Q665*H665</f>
        <v>3.1680000000000002E-5</v>
      </c>
      <c r="S665" s="171">
        <v>0</v>
      </c>
      <c r="T665" s="172">
        <f>S665*H665</f>
        <v>0</v>
      </c>
      <c r="AR665" s="173" t="s">
        <v>92</v>
      </c>
      <c r="AT665" s="173" t="s">
        <v>248</v>
      </c>
      <c r="AU665" s="173" t="s">
        <v>86</v>
      </c>
      <c r="AY665" s="38" t="s">
        <v>245</v>
      </c>
      <c r="BE665" s="174">
        <f>IF(N665="základní",J665,0)</f>
        <v>0</v>
      </c>
      <c r="BF665" s="174">
        <f>IF(N665="snížená",J665,0)</f>
        <v>0</v>
      </c>
      <c r="BG665" s="174">
        <f>IF(N665="zákl. přenesená",J665,0)</f>
        <v>0</v>
      </c>
      <c r="BH665" s="174">
        <f>IF(N665="sníž. přenesená",J665,0)</f>
        <v>0</v>
      </c>
      <c r="BI665" s="174">
        <f>IF(N665="nulová",J665,0)</f>
        <v>0</v>
      </c>
      <c r="BJ665" s="38" t="s">
        <v>8</v>
      </c>
      <c r="BK665" s="174">
        <f>ROUND(I665*H665,0)</f>
        <v>0</v>
      </c>
      <c r="BL665" s="38" t="s">
        <v>92</v>
      </c>
      <c r="BM665" s="173" t="s">
        <v>975</v>
      </c>
    </row>
    <row r="666" spans="2:65" s="176" customFormat="1">
      <c r="B666" s="175"/>
      <c r="D666" s="177" t="s">
        <v>254</v>
      </c>
      <c r="E666" s="178" t="s">
        <v>1</v>
      </c>
      <c r="F666" s="179" t="s">
        <v>976</v>
      </c>
      <c r="H666" s="180">
        <v>4.8</v>
      </c>
      <c r="I666" s="23"/>
      <c r="L666" s="175"/>
      <c r="M666" s="181"/>
      <c r="T666" s="182"/>
      <c r="AT666" s="178" t="s">
        <v>254</v>
      </c>
      <c r="AU666" s="178" t="s">
        <v>86</v>
      </c>
      <c r="AV666" s="176" t="s">
        <v>86</v>
      </c>
      <c r="AW666" s="176" t="s">
        <v>33</v>
      </c>
      <c r="AX666" s="176" t="s">
        <v>8</v>
      </c>
      <c r="AY666" s="178" t="s">
        <v>245</v>
      </c>
    </row>
    <row r="667" spans="2:65" s="51" customFormat="1" ht="24.2" customHeight="1">
      <c r="B667" s="50"/>
      <c r="C667" s="163" t="s">
        <v>977</v>
      </c>
      <c r="D667" s="163" t="s">
        <v>248</v>
      </c>
      <c r="E667" s="164" t="s">
        <v>978</v>
      </c>
      <c r="F667" s="165" t="s">
        <v>979</v>
      </c>
      <c r="G667" s="166" t="s">
        <v>566</v>
      </c>
      <c r="H667" s="167">
        <v>3.2</v>
      </c>
      <c r="I667" s="22"/>
      <c r="J667" s="168">
        <f>ROUND(I667*H667,0)</f>
        <v>0</v>
      </c>
      <c r="K667" s="165" t="s">
        <v>252</v>
      </c>
      <c r="L667" s="50"/>
      <c r="M667" s="169" t="s">
        <v>1</v>
      </c>
      <c r="N667" s="170" t="s">
        <v>42</v>
      </c>
      <c r="P667" s="171">
        <f>O667*H667</f>
        <v>0</v>
      </c>
      <c r="Q667" s="171">
        <v>1.08E-5</v>
      </c>
      <c r="R667" s="171">
        <f>Q667*H667</f>
        <v>3.4560000000000001E-5</v>
      </c>
      <c r="S667" s="171">
        <v>0</v>
      </c>
      <c r="T667" s="172">
        <f>S667*H667</f>
        <v>0</v>
      </c>
      <c r="AR667" s="173" t="s">
        <v>92</v>
      </c>
      <c r="AT667" s="173" t="s">
        <v>248</v>
      </c>
      <c r="AU667" s="173" t="s">
        <v>86</v>
      </c>
      <c r="AY667" s="38" t="s">
        <v>245</v>
      </c>
      <c r="BE667" s="174">
        <f>IF(N667="základní",J667,0)</f>
        <v>0</v>
      </c>
      <c r="BF667" s="174">
        <f>IF(N667="snížená",J667,0)</f>
        <v>0</v>
      </c>
      <c r="BG667" s="174">
        <f>IF(N667="zákl. přenesená",J667,0)</f>
        <v>0</v>
      </c>
      <c r="BH667" s="174">
        <f>IF(N667="sníž. přenesená",J667,0)</f>
        <v>0</v>
      </c>
      <c r="BI667" s="174">
        <f>IF(N667="nulová",J667,0)</f>
        <v>0</v>
      </c>
      <c r="BJ667" s="38" t="s">
        <v>8</v>
      </c>
      <c r="BK667" s="174">
        <f>ROUND(I667*H667,0)</f>
        <v>0</v>
      </c>
      <c r="BL667" s="38" t="s">
        <v>92</v>
      </c>
      <c r="BM667" s="173" t="s">
        <v>980</v>
      </c>
    </row>
    <row r="668" spans="2:65" s="176" customFormat="1">
      <c r="B668" s="175"/>
      <c r="D668" s="177" t="s">
        <v>254</v>
      </c>
      <c r="E668" s="178" t="s">
        <v>1</v>
      </c>
      <c r="F668" s="179" t="s">
        <v>981</v>
      </c>
      <c r="H668" s="180">
        <v>3.2</v>
      </c>
      <c r="I668" s="23"/>
      <c r="L668" s="175"/>
      <c r="M668" s="181"/>
      <c r="T668" s="182"/>
      <c r="AT668" s="178" t="s">
        <v>254</v>
      </c>
      <c r="AU668" s="178" t="s">
        <v>86</v>
      </c>
      <c r="AV668" s="176" t="s">
        <v>86</v>
      </c>
      <c r="AW668" s="176" t="s">
        <v>33</v>
      </c>
      <c r="AX668" s="176" t="s">
        <v>8</v>
      </c>
      <c r="AY668" s="178" t="s">
        <v>245</v>
      </c>
    </row>
    <row r="669" spans="2:65" s="51" customFormat="1" ht="24.2" customHeight="1">
      <c r="B669" s="50"/>
      <c r="C669" s="163" t="s">
        <v>982</v>
      </c>
      <c r="D669" s="163" t="s">
        <v>248</v>
      </c>
      <c r="E669" s="164" t="s">
        <v>983</v>
      </c>
      <c r="F669" s="165" t="s">
        <v>984</v>
      </c>
      <c r="G669" s="166" t="s">
        <v>566</v>
      </c>
      <c r="H669" s="167">
        <v>8.5</v>
      </c>
      <c r="I669" s="22"/>
      <c r="J669" s="168">
        <f>ROUND(I669*H669,0)</f>
        <v>0</v>
      </c>
      <c r="K669" s="165" t="s">
        <v>252</v>
      </c>
      <c r="L669" s="50"/>
      <c r="M669" s="169" t="s">
        <v>1</v>
      </c>
      <c r="N669" s="170" t="s">
        <v>42</v>
      </c>
      <c r="P669" s="171">
        <f>O669*H669</f>
        <v>0</v>
      </c>
      <c r="Q669" s="171">
        <v>1.47E-3</v>
      </c>
      <c r="R669" s="171">
        <f>Q669*H669</f>
        <v>1.2494999999999999E-2</v>
      </c>
      <c r="S669" s="171">
        <v>3.9E-2</v>
      </c>
      <c r="T669" s="172">
        <f>S669*H669</f>
        <v>0.33150000000000002</v>
      </c>
      <c r="AR669" s="173" t="s">
        <v>92</v>
      </c>
      <c r="AT669" s="173" t="s">
        <v>248</v>
      </c>
      <c r="AU669" s="173" t="s">
        <v>86</v>
      </c>
      <c r="AY669" s="38" t="s">
        <v>245</v>
      </c>
      <c r="BE669" s="174">
        <f>IF(N669="základní",J669,0)</f>
        <v>0</v>
      </c>
      <c r="BF669" s="174">
        <f>IF(N669="snížená",J669,0)</f>
        <v>0</v>
      </c>
      <c r="BG669" s="174">
        <f>IF(N669="zákl. přenesená",J669,0)</f>
        <v>0</v>
      </c>
      <c r="BH669" s="174">
        <f>IF(N669="sníž. přenesená",J669,0)</f>
        <v>0</v>
      </c>
      <c r="BI669" s="174">
        <f>IF(N669="nulová",J669,0)</f>
        <v>0</v>
      </c>
      <c r="BJ669" s="38" t="s">
        <v>8</v>
      </c>
      <c r="BK669" s="174">
        <f>ROUND(I669*H669,0)</f>
        <v>0</v>
      </c>
      <c r="BL669" s="38" t="s">
        <v>92</v>
      </c>
      <c r="BM669" s="173" t="s">
        <v>985</v>
      </c>
    </row>
    <row r="670" spans="2:65" s="176" customFormat="1">
      <c r="B670" s="175"/>
      <c r="D670" s="177" t="s">
        <v>254</v>
      </c>
      <c r="E670" s="178" t="s">
        <v>1</v>
      </c>
      <c r="F670" s="179" t="s">
        <v>986</v>
      </c>
      <c r="H670" s="180">
        <v>8.5</v>
      </c>
      <c r="I670" s="23"/>
      <c r="L670" s="175"/>
      <c r="M670" s="181"/>
      <c r="T670" s="182"/>
      <c r="AT670" s="178" t="s">
        <v>254</v>
      </c>
      <c r="AU670" s="178" t="s">
        <v>86</v>
      </c>
      <c r="AV670" s="176" t="s">
        <v>86</v>
      </c>
      <c r="AW670" s="176" t="s">
        <v>33</v>
      </c>
      <c r="AX670" s="176" t="s">
        <v>8</v>
      </c>
      <c r="AY670" s="178" t="s">
        <v>245</v>
      </c>
    </row>
    <row r="671" spans="2:65" s="51" customFormat="1" ht="24.2" customHeight="1">
      <c r="B671" s="50"/>
      <c r="C671" s="163" t="s">
        <v>987</v>
      </c>
      <c r="D671" s="163" t="s">
        <v>248</v>
      </c>
      <c r="E671" s="164" t="s">
        <v>988</v>
      </c>
      <c r="F671" s="165" t="s">
        <v>989</v>
      </c>
      <c r="G671" s="166" t="s">
        <v>251</v>
      </c>
      <c r="H671" s="167">
        <v>1</v>
      </c>
      <c r="I671" s="22"/>
      <c r="J671" s="168">
        <f>ROUND(I671*H671,0)</f>
        <v>0</v>
      </c>
      <c r="K671" s="165" t="s">
        <v>252</v>
      </c>
      <c r="L671" s="50"/>
      <c r="M671" s="169" t="s">
        <v>1</v>
      </c>
      <c r="N671" s="170" t="s">
        <v>42</v>
      </c>
      <c r="P671" s="171">
        <f>O671*H671</f>
        <v>0</v>
      </c>
      <c r="Q671" s="171">
        <v>3.6919999999999998E-4</v>
      </c>
      <c r="R671" s="171">
        <f>Q671*H671</f>
        <v>3.6919999999999998E-4</v>
      </c>
      <c r="S671" s="171">
        <v>0</v>
      </c>
      <c r="T671" s="172">
        <f>S671*H671</f>
        <v>0</v>
      </c>
      <c r="AR671" s="173" t="s">
        <v>92</v>
      </c>
      <c r="AT671" s="173" t="s">
        <v>248</v>
      </c>
      <c r="AU671" s="173" t="s">
        <v>86</v>
      </c>
      <c r="AY671" s="38" t="s">
        <v>245</v>
      </c>
      <c r="BE671" s="174">
        <f>IF(N671="základní",J671,0)</f>
        <v>0</v>
      </c>
      <c r="BF671" s="174">
        <f>IF(N671="snížená",J671,0)</f>
        <v>0</v>
      </c>
      <c r="BG671" s="174">
        <f>IF(N671="zákl. přenesená",J671,0)</f>
        <v>0</v>
      </c>
      <c r="BH671" s="174">
        <f>IF(N671="sníž. přenesená",J671,0)</f>
        <v>0</v>
      </c>
      <c r="BI671" s="174">
        <f>IF(N671="nulová",J671,0)</f>
        <v>0</v>
      </c>
      <c r="BJ671" s="38" t="s">
        <v>8</v>
      </c>
      <c r="BK671" s="174">
        <f>ROUND(I671*H671,0)</f>
        <v>0</v>
      </c>
      <c r="BL671" s="38" t="s">
        <v>92</v>
      </c>
      <c r="BM671" s="173" t="s">
        <v>990</v>
      </c>
    </row>
    <row r="672" spans="2:65" s="51" customFormat="1" ht="37.9" customHeight="1">
      <c r="B672" s="50"/>
      <c r="C672" s="163" t="s">
        <v>991</v>
      </c>
      <c r="D672" s="163" t="s">
        <v>248</v>
      </c>
      <c r="E672" s="164" t="s">
        <v>992</v>
      </c>
      <c r="F672" s="165" t="s">
        <v>993</v>
      </c>
      <c r="G672" s="166" t="s">
        <v>251</v>
      </c>
      <c r="H672" s="167">
        <v>778.37</v>
      </c>
      <c r="I672" s="22"/>
      <c r="J672" s="168">
        <f>ROUND(I672*H672,0)</f>
        <v>0</v>
      </c>
      <c r="K672" s="165" t="s">
        <v>252</v>
      </c>
      <c r="L672" s="50"/>
      <c r="M672" s="169" t="s">
        <v>1</v>
      </c>
      <c r="N672" s="170" t="s">
        <v>42</v>
      </c>
      <c r="P672" s="171">
        <f>O672*H672</f>
        <v>0</v>
      </c>
      <c r="Q672" s="171">
        <v>0</v>
      </c>
      <c r="R672" s="171">
        <f>Q672*H672</f>
        <v>0</v>
      </c>
      <c r="S672" s="171">
        <v>1.6E-2</v>
      </c>
      <c r="T672" s="172">
        <f>S672*H672</f>
        <v>12.45392</v>
      </c>
      <c r="AR672" s="173" t="s">
        <v>92</v>
      </c>
      <c r="AT672" s="173" t="s">
        <v>248</v>
      </c>
      <c r="AU672" s="173" t="s">
        <v>86</v>
      </c>
      <c r="AY672" s="38" t="s">
        <v>245</v>
      </c>
      <c r="BE672" s="174">
        <f>IF(N672="základní",J672,0)</f>
        <v>0</v>
      </c>
      <c r="BF672" s="174">
        <f>IF(N672="snížená",J672,0)</f>
        <v>0</v>
      </c>
      <c r="BG672" s="174">
        <f>IF(N672="zákl. přenesená",J672,0)</f>
        <v>0</v>
      </c>
      <c r="BH672" s="174">
        <f>IF(N672="sníž. přenesená",J672,0)</f>
        <v>0</v>
      </c>
      <c r="BI672" s="174">
        <f>IF(N672="nulová",J672,0)</f>
        <v>0</v>
      </c>
      <c r="BJ672" s="38" t="s">
        <v>8</v>
      </c>
      <c r="BK672" s="174">
        <f>ROUND(I672*H672,0)</f>
        <v>0</v>
      </c>
      <c r="BL672" s="38" t="s">
        <v>92</v>
      </c>
      <c r="BM672" s="173" t="s">
        <v>994</v>
      </c>
    </row>
    <row r="673" spans="2:65" s="176" customFormat="1">
      <c r="B673" s="175"/>
      <c r="D673" s="177" t="s">
        <v>254</v>
      </c>
      <c r="E673" s="178" t="s">
        <v>1</v>
      </c>
      <c r="F673" s="179" t="s">
        <v>101</v>
      </c>
      <c r="H673" s="180">
        <v>778.37</v>
      </c>
      <c r="I673" s="23"/>
      <c r="L673" s="175"/>
      <c r="M673" s="181"/>
      <c r="T673" s="182"/>
      <c r="AT673" s="178" t="s">
        <v>254</v>
      </c>
      <c r="AU673" s="178" t="s">
        <v>86</v>
      </c>
      <c r="AV673" s="176" t="s">
        <v>86</v>
      </c>
      <c r="AW673" s="176" t="s">
        <v>33</v>
      </c>
      <c r="AX673" s="176" t="s">
        <v>8</v>
      </c>
      <c r="AY673" s="178" t="s">
        <v>245</v>
      </c>
    </row>
    <row r="674" spans="2:65" s="51" customFormat="1" ht="24.2" customHeight="1">
      <c r="B674" s="50"/>
      <c r="C674" s="163" t="s">
        <v>995</v>
      </c>
      <c r="D674" s="163" t="s">
        <v>248</v>
      </c>
      <c r="E674" s="164" t="s">
        <v>996</v>
      </c>
      <c r="F674" s="165" t="s">
        <v>997</v>
      </c>
      <c r="G674" s="166" t="s">
        <v>251</v>
      </c>
      <c r="H674" s="167">
        <v>333.11</v>
      </c>
      <c r="I674" s="22"/>
      <c r="J674" s="168">
        <f>ROUND(I674*H674,0)</f>
        <v>0</v>
      </c>
      <c r="K674" s="165" t="s">
        <v>252</v>
      </c>
      <c r="L674" s="50"/>
      <c r="M674" s="169" t="s">
        <v>1</v>
      </c>
      <c r="N674" s="170" t="s">
        <v>42</v>
      </c>
      <c r="P674" s="171">
        <f>O674*H674</f>
        <v>0</v>
      </c>
      <c r="Q674" s="171">
        <v>0</v>
      </c>
      <c r="R674" s="171">
        <f>Q674*H674</f>
        <v>0</v>
      </c>
      <c r="S674" s="171">
        <v>6.8000000000000005E-2</v>
      </c>
      <c r="T674" s="172">
        <f>S674*H674</f>
        <v>22.651480000000003</v>
      </c>
      <c r="AR674" s="173" t="s">
        <v>92</v>
      </c>
      <c r="AT674" s="173" t="s">
        <v>248</v>
      </c>
      <c r="AU674" s="173" t="s">
        <v>86</v>
      </c>
      <c r="AY674" s="38" t="s">
        <v>245</v>
      </c>
      <c r="BE674" s="174">
        <f>IF(N674="základní",J674,0)</f>
        <v>0</v>
      </c>
      <c r="BF674" s="174">
        <f>IF(N674="snížená",J674,0)</f>
        <v>0</v>
      </c>
      <c r="BG674" s="174">
        <f>IF(N674="zákl. přenesená",J674,0)</f>
        <v>0</v>
      </c>
      <c r="BH674" s="174">
        <f>IF(N674="sníž. přenesená",J674,0)</f>
        <v>0</v>
      </c>
      <c r="BI674" s="174">
        <f>IF(N674="nulová",J674,0)</f>
        <v>0</v>
      </c>
      <c r="BJ674" s="38" t="s">
        <v>8</v>
      </c>
      <c r="BK674" s="174">
        <f>ROUND(I674*H674,0)</f>
        <v>0</v>
      </c>
      <c r="BL674" s="38" t="s">
        <v>92</v>
      </c>
      <c r="BM674" s="173" t="s">
        <v>998</v>
      </c>
    </row>
    <row r="675" spans="2:65" s="176" customFormat="1">
      <c r="B675" s="175"/>
      <c r="D675" s="177" t="s">
        <v>254</v>
      </c>
      <c r="E675" s="178" t="s">
        <v>1</v>
      </c>
      <c r="F675" s="179" t="s">
        <v>999</v>
      </c>
      <c r="H675" s="180">
        <v>125.6</v>
      </c>
      <c r="I675" s="23"/>
      <c r="L675" s="175"/>
      <c r="M675" s="181"/>
      <c r="T675" s="182"/>
      <c r="AT675" s="178" t="s">
        <v>254</v>
      </c>
      <c r="AU675" s="178" t="s">
        <v>86</v>
      </c>
      <c r="AV675" s="176" t="s">
        <v>86</v>
      </c>
      <c r="AW675" s="176" t="s">
        <v>33</v>
      </c>
      <c r="AX675" s="176" t="s">
        <v>77</v>
      </c>
      <c r="AY675" s="178" t="s">
        <v>245</v>
      </c>
    </row>
    <row r="676" spans="2:65" s="176" customFormat="1">
      <c r="B676" s="175"/>
      <c r="D676" s="177" t="s">
        <v>254</v>
      </c>
      <c r="E676" s="178" t="s">
        <v>1</v>
      </c>
      <c r="F676" s="179" t="s">
        <v>1000</v>
      </c>
      <c r="H676" s="180">
        <v>125.3</v>
      </c>
      <c r="I676" s="23"/>
      <c r="L676" s="175"/>
      <c r="M676" s="181"/>
      <c r="T676" s="182"/>
      <c r="AT676" s="178" t="s">
        <v>254</v>
      </c>
      <c r="AU676" s="178" t="s">
        <v>86</v>
      </c>
      <c r="AV676" s="176" t="s">
        <v>86</v>
      </c>
      <c r="AW676" s="176" t="s">
        <v>33</v>
      </c>
      <c r="AX676" s="176" t="s">
        <v>77</v>
      </c>
      <c r="AY676" s="178" t="s">
        <v>245</v>
      </c>
    </row>
    <row r="677" spans="2:65" s="176" customFormat="1">
      <c r="B677" s="175"/>
      <c r="D677" s="177" t="s">
        <v>254</v>
      </c>
      <c r="E677" s="178" t="s">
        <v>1</v>
      </c>
      <c r="F677" s="179" t="s">
        <v>1001</v>
      </c>
      <c r="H677" s="180">
        <v>18.88</v>
      </c>
      <c r="I677" s="23"/>
      <c r="L677" s="175"/>
      <c r="M677" s="181"/>
      <c r="T677" s="182"/>
      <c r="AT677" s="178" t="s">
        <v>254</v>
      </c>
      <c r="AU677" s="178" t="s">
        <v>86</v>
      </c>
      <c r="AV677" s="176" t="s">
        <v>86</v>
      </c>
      <c r="AW677" s="176" t="s">
        <v>33</v>
      </c>
      <c r="AX677" s="176" t="s">
        <v>77</v>
      </c>
      <c r="AY677" s="178" t="s">
        <v>245</v>
      </c>
    </row>
    <row r="678" spans="2:65" s="176" customFormat="1" ht="22.5">
      <c r="B678" s="175"/>
      <c r="D678" s="177" t="s">
        <v>254</v>
      </c>
      <c r="E678" s="178" t="s">
        <v>1</v>
      </c>
      <c r="F678" s="179" t="s">
        <v>1002</v>
      </c>
      <c r="H678" s="180">
        <v>63.33</v>
      </c>
      <c r="I678" s="23"/>
      <c r="L678" s="175"/>
      <c r="M678" s="181"/>
      <c r="T678" s="182"/>
      <c r="AT678" s="178" t="s">
        <v>254</v>
      </c>
      <c r="AU678" s="178" t="s">
        <v>86</v>
      </c>
      <c r="AV678" s="176" t="s">
        <v>86</v>
      </c>
      <c r="AW678" s="176" t="s">
        <v>33</v>
      </c>
      <c r="AX678" s="176" t="s">
        <v>77</v>
      </c>
      <c r="AY678" s="178" t="s">
        <v>245</v>
      </c>
    </row>
    <row r="679" spans="2:65" s="184" customFormat="1">
      <c r="B679" s="183"/>
      <c r="D679" s="177" t="s">
        <v>254</v>
      </c>
      <c r="E679" s="185" t="s">
        <v>1</v>
      </c>
      <c r="F679" s="186" t="s">
        <v>265</v>
      </c>
      <c r="H679" s="187">
        <v>333.11</v>
      </c>
      <c r="I679" s="24"/>
      <c r="L679" s="183"/>
      <c r="M679" s="188"/>
      <c r="T679" s="189"/>
      <c r="AT679" s="185" t="s">
        <v>254</v>
      </c>
      <c r="AU679" s="185" t="s">
        <v>86</v>
      </c>
      <c r="AV679" s="184" t="s">
        <v>258</v>
      </c>
      <c r="AW679" s="184" t="s">
        <v>33</v>
      </c>
      <c r="AX679" s="184" t="s">
        <v>8</v>
      </c>
      <c r="AY679" s="185" t="s">
        <v>245</v>
      </c>
    </row>
    <row r="680" spans="2:65" s="51" customFormat="1" ht="24.2" customHeight="1">
      <c r="B680" s="50"/>
      <c r="C680" s="163" t="s">
        <v>1003</v>
      </c>
      <c r="D680" s="163" t="s">
        <v>248</v>
      </c>
      <c r="E680" s="164" t="s">
        <v>1004</v>
      </c>
      <c r="F680" s="165" t="s">
        <v>1005</v>
      </c>
      <c r="G680" s="166" t="s">
        <v>251</v>
      </c>
      <c r="H680" s="167">
        <v>88.561000000000007</v>
      </c>
      <c r="I680" s="22"/>
      <c r="J680" s="168">
        <f>ROUND(I680*H680,0)</f>
        <v>0</v>
      </c>
      <c r="K680" s="165" t="s">
        <v>252</v>
      </c>
      <c r="L680" s="50"/>
      <c r="M680" s="169" t="s">
        <v>1</v>
      </c>
      <c r="N680" s="170" t="s">
        <v>42</v>
      </c>
      <c r="P680" s="171">
        <f>O680*H680</f>
        <v>0</v>
      </c>
      <c r="Q680" s="171">
        <v>0</v>
      </c>
      <c r="R680" s="171">
        <f>Q680*H680</f>
        <v>0</v>
      </c>
      <c r="S680" s="171">
        <v>8.8999999999999996E-2</v>
      </c>
      <c r="T680" s="172">
        <f>S680*H680</f>
        <v>7.8819290000000004</v>
      </c>
      <c r="AR680" s="173" t="s">
        <v>92</v>
      </c>
      <c r="AT680" s="173" t="s">
        <v>248</v>
      </c>
      <c r="AU680" s="173" t="s">
        <v>86</v>
      </c>
      <c r="AY680" s="38" t="s">
        <v>245</v>
      </c>
      <c r="BE680" s="174">
        <f>IF(N680="základní",J680,0)</f>
        <v>0</v>
      </c>
      <c r="BF680" s="174">
        <f>IF(N680="snížená",J680,0)</f>
        <v>0</v>
      </c>
      <c r="BG680" s="174">
        <f>IF(N680="zákl. přenesená",J680,0)</f>
        <v>0</v>
      </c>
      <c r="BH680" s="174">
        <f>IF(N680="sníž. přenesená",J680,0)</f>
        <v>0</v>
      </c>
      <c r="BI680" s="174">
        <f>IF(N680="nulová",J680,0)</f>
        <v>0</v>
      </c>
      <c r="BJ680" s="38" t="s">
        <v>8</v>
      </c>
      <c r="BK680" s="174">
        <f>ROUND(I680*H680,0)</f>
        <v>0</v>
      </c>
      <c r="BL680" s="38" t="s">
        <v>92</v>
      </c>
      <c r="BM680" s="173" t="s">
        <v>1006</v>
      </c>
    </row>
    <row r="681" spans="2:65" s="176" customFormat="1">
      <c r="B681" s="175"/>
      <c r="D681" s="177" t="s">
        <v>254</v>
      </c>
      <c r="E681" s="178" t="s">
        <v>1</v>
      </c>
      <c r="F681" s="179" t="s">
        <v>1007</v>
      </c>
      <c r="H681" s="180">
        <v>88.561000000000007</v>
      </c>
      <c r="I681" s="23"/>
      <c r="L681" s="175"/>
      <c r="M681" s="181"/>
      <c r="T681" s="182"/>
      <c r="AT681" s="178" t="s">
        <v>254</v>
      </c>
      <c r="AU681" s="178" t="s">
        <v>86</v>
      </c>
      <c r="AV681" s="176" t="s">
        <v>86</v>
      </c>
      <c r="AW681" s="176" t="s">
        <v>33</v>
      </c>
      <c r="AX681" s="176" t="s">
        <v>77</v>
      </c>
      <c r="AY681" s="178" t="s">
        <v>245</v>
      </c>
    </row>
    <row r="682" spans="2:65" s="184" customFormat="1">
      <c r="B682" s="183"/>
      <c r="D682" s="177" t="s">
        <v>254</v>
      </c>
      <c r="E682" s="185" t="s">
        <v>1</v>
      </c>
      <c r="F682" s="186" t="s">
        <v>265</v>
      </c>
      <c r="H682" s="187">
        <v>88.561000000000007</v>
      </c>
      <c r="I682" s="24"/>
      <c r="L682" s="183"/>
      <c r="M682" s="188"/>
      <c r="T682" s="189"/>
      <c r="AT682" s="185" t="s">
        <v>254</v>
      </c>
      <c r="AU682" s="185" t="s">
        <v>86</v>
      </c>
      <c r="AV682" s="184" t="s">
        <v>258</v>
      </c>
      <c r="AW682" s="184" t="s">
        <v>33</v>
      </c>
      <c r="AX682" s="184" t="s">
        <v>8</v>
      </c>
      <c r="AY682" s="185" t="s">
        <v>245</v>
      </c>
    </row>
    <row r="683" spans="2:65" s="152" customFormat="1" ht="22.9" customHeight="1">
      <c r="B683" s="151"/>
      <c r="D683" s="153" t="s">
        <v>76</v>
      </c>
      <c r="E683" s="161" t="s">
        <v>1008</v>
      </c>
      <c r="F683" s="161" t="s">
        <v>1009</v>
      </c>
      <c r="I683" s="21"/>
      <c r="J683" s="162">
        <f>BK683</f>
        <v>0</v>
      </c>
      <c r="L683" s="151"/>
      <c r="M683" s="156"/>
      <c r="P683" s="157">
        <f>SUM(P684:P692)</f>
        <v>0</v>
      </c>
      <c r="R683" s="157">
        <f>SUM(R684:R692)</f>
        <v>0</v>
      </c>
      <c r="T683" s="158">
        <f>SUM(T684:T692)</f>
        <v>0</v>
      </c>
      <c r="AR683" s="153" t="s">
        <v>8</v>
      </c>
      <c r="AT683" s="159" t="s">
        <v>76</v>
      </c>
      <c r="AU683" s="159" t="s">
        <v>8</v>
      </c>
      <c r="AY683" s="153" t="s">
        <v>245</v>
      </c>
      <c r="BK683" s="160">
        <f>SUM(BK684:BK692)</f>
        <v>0</v>
      </c>
    </row>
    <row r="684" spans="2:65" s="51" customFormat="1" ht="24.2" customHeight="1">
      <c r="B684" s="50"/>
      <c r="C684" s="163" t="s">
        <v>1010</v>
      </c>
      <c r="D684" s="163" t="s">
        <v>248</v>
      </c>
      <c r="E684" s="164" t="s">
        <v>1011</v>
      </c>
      <c r="F684" s="165" t="s">
        <v>1012</v>
      </c>
      <c r="G684" s="166" t="s">
        <v>283</v>
      </c>
      <c r="H684" s="167">
        <v>424.50700000000001</v>
      </c>
      <c r="I684" s="22"/>
      <c r="J684" s="168">
        <f>ROUND(I684*H684,0)</f>
        <v>0</v>
      </c>
      <c r="K684" s="165" t="s">
        <v>252</v>
      </c>
      <c r="L684" s="50"/>
      <c r="M684" s="169" t="s">
        <v>1</v>
      </c>
      <c r="N684" s="170" t="s">
        <v>42</v>
      </c>
      <c r="P684" s="171">
        <f>O684*H684</f>
        <v>0</v>
      </c>
      <c r="Q684" s="171">
        <v>0</v>
      </c>
      <c r="R684" s="171">
        <f>Q684*H684</f>
        <v>0</v>
      </c>
      <c r="S684" s="171">
        <v>0</v>
      </c>
      <c r="T684" s="172">
        <f>S684*H684</f>
        <v>0</v>
      </c>
      <c r="AR684" s="173" t="s">
        <v>92</v>
      </c>
      <c r="AT684" s="173" t="s">
        <v>248</v>
      </c>
      <c r="AU684" s="173" t="s">
        <v>86</v>
      </c>
      <c r="AY684" s="38" t="s">
        <v>245</v>
      </c>
      <c r="BE684" s="174">
        <f>IF(N684="základní",J684,0)</f>
        <v>0</v>
      </c>
      <c r="BF684" s="174">
        <f>IF(N684="snížená",J684,0)</f>
        <v>0</v>
      </c>
      <c r="BG684" s="174">
        <f>IF(N684="zákl. přenesená",J684,0)</f>
        <v>0</v>
      </c>
      <c r="BH684" s="174">
        <f>IF(N684="sníž. přenesená",J684,0)</f>
        <v>0</v>
      </c>
      <c r="BI684" s="174">
        <f>IF(N684="nulová",J684,0)</f>
        <v>0</v>
      </c>
      <c r="BJ684" s="38" t="s">
        <v>8</v>
      </c>
      <c r="BK684" s="174">
        <f>ROUND(I684*H684,0)</f>
        <v>0</v>
      </c>
      <c r="BL684" s="38" t="s">
        <v>92</v>
      </c>
      <c r="BM684" s="173" t="s">
        <v>1013</v>
      </c>
    </row>
    <row r="685" spans="2:65" s="51" customFormat="1" ht="24.2" customHeight="1">
      <c r="B685" s="50"/>
      <c r="C685" s="163" t="s">
        <v>1014</v>
      </c>
      <c r="D685" s="163" t="s">
        <v>248</v>
      </c>
      <c r="E685" s="164" t="s">
        <v>1015</v>
      </c>
      <c r="F685" s="165" t="s">
        <v>1016</v>
      </c>
      <c r="G685" s="166" t="s">
        <v>283</v>
      </c>
      <c r="H685" s="167">
        <v>424.50700000000001</v>
      </c>
      <c r="I685" s="22"/>
      <c r="J685" s="168">
        <f>ROUND(I685*H685,0)</f>
        <v>0</v>
      </c>
      <c r="K685" s="165" t="s">
        <v>252</v>
      </c>
      <c r="L685" s="50"/>
      <c r="M685" s="169" t="s">
        <v>1</v>
      </c>
      <c r="N685" s="170" t="s">
        <v>42</v>
      </c>
      <c r="P685" s="171">
        <f>O685*H685</f>
        <v>0</v>
      </c>
      <c r="Q685" s="171">
        <v>0</v>
      </c>
      <c r="R685" s="171">
        <f>Q685*H685</f>
        <v>0</v>
      </c>
      <c r="S685" s="171">
        <v>0</v>
      </c>
      <c r="T685" s="172">
        <f>S685*H685</f>
        <v>0</v>
      </c>
      <c r="AR685" s="173" t="s">
        <v>92</v>
      </c>
      <c r="AT685" s="173" t="s">
        <v>248</v>
      </c>
      <c r="AU685" s="173" t="s">
        <v>86</v>
      </c>
      <c r="AY685" s="38" t="s">
        <v>245</v>
      </c>
      <c r="BE685" s="174">
        <f>IF(N685="základní",J685,0)</f>
        <v>0</v>
      </c>
      <c r="BF685" s="174">
        <f>IF(N685="snížená",J685,0)</f>
        <v>0</v>
      </c>
      <c r="BG685" s="174">
        <f>IF(N685="zákl. přenesená",J685,0)</f>
        <v>0</v>
      </c>
      <c r="BH685" s="174">
        <f>IF(N685="sníž. přenesená",J685,0)</f>
        <v>0</v>
      </c>
      <c r="BI685" s="174">
        <f>IF(N685="nulová",J685,0)</f>
        <v>0</v>
      </c>
      <c r="BJ685" s="38" t="s">
        <v>8</v>
      </c>
      <c r="BK685" s="174">
        <f>ROUND(I685*H685,0)</f>
        <v>0</v>
      </c>
      <c r="BL685" s="38" t="s">
        <v>92</v>
      </c>
      <c r="BM685" s="173" t="s">
        <v>1017</v>
      </c>
    </row>
    <row r="686" spans="2:65" s="51" customFormat="1" ht="24.2" customHeight="1">
      <c r="B686" s="50"/>
      <c r="C686" s="163" t="s">
        <v>1018</v>
      </c>
      <c r="D686" s="163" t="s">
        <v>248</v>
      </c>
      <c r="E686" s="164" t="s">
        <v>1019</v>
      </c>
      <c r="F686" s="165" t="s">
        <v>1020</v>
      </c>
      <c r="G686" s="166" t="s">
        <v>283</v>
      </c>
      <c r="H686" s="167">
        <v>12735.21</v>
      </c>
      <c r="I686" s="22"/>
      <c r="J686" s="168">
        <f>ROUND(I686*H686,0)</f>
        <v>0</v>
      </c>
      <c r="K686" s="165" t="s">
        <v>252</v>
      </c>
      <c r="L686" s="50"/>
      <c r="M686" s="169" t="s">
        <v>1</v>
      </c>
      <c r="N686" s="170" t="s">
        <v>42</v>
      </c>
      <c r="P686" s="171">
        <f>O686*H686</f>
        <v>0</v>
      </c>
      <c r="Q686" s="171">
        <v>0</v>
      </c>
      <c r="R686" s="171">
        <f>Q686*H686</f>
        <v>0</v>
      </c>
      <c r="S686" s="171">
        <v>0</v>
      </c>
      <c r="T686" s="172">
        <f>S686*H686</f>
        <v>0</v>
      </c>
      <c r="AR686" s="173" t="s">
        <v>92</v>
      </c>
      <c r="AT686" s="173" t="s">
        <v>248</v>
      </c>
      <c r="AU686" s="173" t="s">
        <v>86</v>
      </c>
      <c r="AY686" s="38" t="s">
        <v>245</v>
      </c>
      <c r="BE686" s="174">
        <f>IF(N686="základní",J686,0)</f>
        <v>0</v>
      </c>
      <c r="BF686" s="174">
        <f>IF(N686="snížená",J686,0)</f>
        <v>0</v>
      </c>
      <c r="BG686" s="174">
        <f>IF(N686="zákl. přenesená",J686,0)</f>
        <v>0</v>
      </c>
      <c r="BH686" s="174">
        <f>IF(N686="sníž. přenesená",J686,0)</f>
        <v>0</v>
      </c>
      <c r="BI686" s="174">
        <f>IF(N686="nulová",J686,0)</f>
        <v>0</v>
      </c>
      <c r="BJ686" s="38" t="s">
        <v>8</v>
      </c>
      <c r="BK686" s="174">
        <f>ROUND(I686*H686,0)</f>
        <v>0</v>
      </c>
      <c r="BL686" s="38" t="s">
        <v>92</v>
      </c>
      <c r="BM686" s="173" t="s">
        <v>1021</v>
      </c>
    </row>
    <row r="687" spans="2:65" s="176" customFormat="1">
      <c r="B687" s="175"/>
      <c r="D687" s="177" t="s">
        <v>254</v>
      </c>
      <c r="F687" s="179" t="s">
        <v>1022</v>
      </c>
      <c r="H687" s="180">
        <v>12735.21</v>
      </c>
      <c r="I687" s="23"/>
      <c r="L687" s="175"/>
      <c r="M687" s="181"/>
      <c r="T687" s="182"/>
      <c r="AT687" s="178" t="s">
        <v>254</v>
      </c>
      <c r="AU687" s="178" t="s">
        <v>86</v>
      </c>
      <c r="AV687" s="176" t="s">
        <v>86</v>
      </c>
      <c r="AW687" s="176" t="s">
        <v>3</v>
      </c>
      <c r="AX687" s="176" t="s">
        <v>8</v>
      </c>
      <c r="AY687" s="178" t="s">
        <v>245</v>
      </c>
    </row>
    <row r="688" spans="2:65" s="51" customFormat="1" ht="33" customHeight="1">
      <c r="B688" s="50"/>
      <c r="C688" s="163" t="s">
        <v>1023</v>
      </c>
      <c r="D688" s="163" t="s">
        <v>248</v>
      </c>
      <c r="E688" s="164" t="s">
        <v>1024</v>
      </c>
      <c r="F688" s="165" t="s">
        <v>1025</v>
      </c>
      <c r="G688" s="166" t="s">
        <v>283</v>
      </c>
      <c r="H688" s="167">
        <v>8.5069999999999997</v>
      </c>
      <c r="I688" s="22"/>
      <c r="J688" s="168">
        <f>ROUND(I688*H688,0)</f>
        <v>0</v>
      </c>
      <c r="K688" s="165" t="s">
        <v>252</v>
      </c>
      <c r="L688" s="50"/>
      <c r="M688" s="169" t="s">
        <v>1</v>
      </c>
      <c r="N688" s="170" t="s">
        <v>42</v>
      </c>
      <c r="P688" s="171">
        <f>O688*H688</f>
        <v>0</v>
      </c>
      <c r="Q688" s="171">
        <v>0</v>
      </c>
      <c r="R688" s="171">
        <f>Q688*H688</f>
        <v>0</v>
      </c>
      <c r="S688" s="171">
        <v>0</v>
      </c>
      <c r="T688" s="172">
        <f>S688*H688</f>
        <v>0</v>
      </c>
      <c r="AR688" s="173" t="s">
        <v>92</v>
      </c>
      <c r="AT688" s="173" t="s">
        <v>248</v>
      </c>
      <c r="AU688" s="173" t="s">
        <v>86</v>
      </c>
      <c r="AY688" s="38" t="s">
        <v>245</v>
      </c>
      <c r="BE688" s="174">
        <f>IF(N688="základní",J688,0)</f>
        <v>0</v>
      </c>
      <c r="BF688" s="174">
        <f>IF(N688="snížená",J688,0)</f>
        <v>0</v>
      </c>
      <c r="BG688" s="174">
        <f>IF(N688="zákl. přenesená",J688,0)</f>
        <v>0</v>
      </c>
      <c r="BH688" s="174">
        <f>IF(N688="sníž. přenesená",J688,0)</f>
        <v>0</v>
      </c>
      <c r="BI688" s="174">
        <f>IF(N688="nulová",J688,0)</f>
        <v>0</v>
      </c>
      <c r="BJ688" s="38" t="s">
        <v>8</v>
      </c>
      <c r="BK688" s="174">
        <f>ROUND(I688*H688,0)</f>
        <v>0</v>
      </c>
      <c r="BL688" s="38" t="s">
        <v>92</v>
      </c>
      <c r="BM688" s="173" t="s">
        <v>1026</v>
      </c>
    </row>
    <row r="689" spans="2:65" s="51" customFormat="1" ht="33" customHeight="1">
      <c r="B689" s="50"/>
      <c r="C689" s="163" t="s">
        <v>1027</v>
      </c>
      <c r="D689" s="163" t="s">
        <v>248</v>
      </c>
      <c r="E689" s="164" t="s">
        <v>1028</v>
      </c>
      <c r="F689" s="165" t="s">
        <v>1029</v>
      </c>
      <c r="G689" s="166" t="s">
        <v>283</v>
      </c>
      <c r="H689" s="167">
        <v>2.6240000000000001</v>
      </c>
      <c r="I689" s="22"/>
      <c r="J689" s="168">
        <f>ROUND(I689*H689,0)</f>
        <v>0</v>
      </c>
      <c r="K689" s="165" t="s">
        <v>252</v>
      </c>
      <c r="L689" s="50"/>
      <c r="M689" s="169" t="s">
        <v>1</v>
      </c>
      <c r="N689" s="170" t="s">
        <v>42</v>
      </c>
      <c r="P689" s="171">
        <f>O689*H689</f>
        <v>0</v>
      </c>
      <c r="Q689" s="171">
        <v>0</v>
      </c>
      <c r="R689" s="171">
        <f>Q689*H689</f>
        <v>0</v>
      </c>
      <c r="S689" s="171">
        <v>0</v>
      </c>
      <c r="T689" s="172">
        <f>S689*H689</f>
        <v>0</v>
      </c>
      <c r="AR689" s="173" t="s">
        <v>92</v>
      </c>
      <c r="AT689" s="173" t="s">
        <v>248</v>
      </c>
      <c r="AU689" s="173" t="s">
        <v>86</v>
      </c>
      <c r="AY689" s="38" t="s">
        <v>245</v>
      </c>
      <c r="BE689" s="174">
        <f>IF(N689="základní",J689,0)</f>
        <v>0</v>
      </c>
      <c r="BF689" s="174">
        <f>IF(N689="snížená",J689,0)</f>
        <v>0</v>
      </c>
      <c r="BG689" s="174">
        <f>IF(N689="zákl. přenesená",J689,0)</f>
        <v>0</v>
      </c>
      <c r="BH689" s="174">
        <f>IF(N689="sníž. přenesená",J689,0)</f>
        <v>0</v>
      </c>
      <c r="BI689" s="174">
        <f>IF(N689="nulová",J689,0)</f>
        <v>0</v>
      </c>
      <c r="BJ689" s="38" t="s">
        <v>8</v>
      </c>
      <c r="BK689" s="174">
        <f>ROUND(I689*H689,0)</f>
        <v>0</v>
      </c>
      <c r="BL689" s="38" t="s">
        <v>92</v>
      </c>
      <c r="BM689" s="173" t="s">
        <v>1030</v>
      </c>
    </row>
    <row r="690" spans="2:65" s="51" customFormat="1" ht="33" customHeight="1">
      <c r="B690" s="50"/>
      <c r="C690" s="163" t="s">
        <v>1031</v>
      </c>
      <c r="D690" s="163" t="s">
        <v>248</v>
      </c>
      <c r="E690" s="164" t="s">
        <v>1032</v>
      </c>
      <c r="F690" s="165" t="s">
        <v>1033</v>
      </c>
      <c r="G690" s="166" t="s">
        <v>283</v>
      </c>
      <c r="H690" s="167">
        <v>3.81</v>
      </c>
      <c r="I690" s="22"/>
      <c r="J690" s="168">
        <f>ROUND(I690*H690,0)</f>
        <v>0</v>
      </c>
      <c r="K690" s="165" t="s">
        <v>252</v>
      </c>
      <c r="L690" s="50"/>
      <c r="M690" s="169" t="s">
        <v>1</v>
      </c>
      <c r="N690" s="170" t="s">
        <v>42</v>
      </c>
      <c r="P690" s="171">
        <f>O690*H690</f>
        <v>0</v>
      </c>
      <c r="Q690" s="171">
        <v>0</v>
      </c>
      <c r="R690" s="171">
        <f>Q690*H690</f>
        <v>0</v>
      </c>
      <c r="S690" s="171">
        <v>0</v>
      </c>
      <c r="T690" s="172">
        <f>S690*H690</f>
        <v>0</v>
      </c>
      <c r="AR690" s="173" t="s">
        <v>92</v>
      </c>
      <c r="AT690" s="173" t="s">
        <v>248</v>
      </c>
      <c r="AU690" s="173" t="s">
        <v>86</v>
      </c>
      <c r="AY690" s="38" t="s">
        <v>245</v>
      </c>
      <c r="BE690" s="174">
        <f>IF(N690="základní",J690,0)</f>
        <v>0</v>
      </c>
      <c r="BF690" s="174">
        <f>IF(N690="snížená",J690,0)</f>
        <v>0</v>
      </c>
      <c r="BG690" s="174">
        <f>IF(N690="zákl. přenesená",J690,0)</f>
        <v>0</v>
      </c>
      <c r="BH690" s="174">
        <f>IF(N690="sníž. přenesená",J690,0)</f>
        <v>0</v>
      </c>
      <c r="BI690" s="174">
        <f>IF(N690="nulová",J690,0)</f>
        <v>0</v>
      </c>
      <c r="BJ690" s="38" t="s">
        <v>8</v>
      </c>
      <c r="BK690" s="174">
        <f>ROUND(I690*H690,0)</f>
        <v>0</v>
      </c>
      <c r="BL690" s="38" t="s">
        <v>92</v>
      </c>
      <c r="BM690" s="173" t="s">
        <v>1034</v>
      </c>
    </row>
    <row r="691" spans="2:65" s="51" customFormat="1" ht="44.25" customHeight="1">
      <c r="B691" s="50"/>
      <c r="C691" s="163" t="s">
        <v>1035</v>
      </c>
      <c r="D691" s="163" t="s">
        <v>248</v>
      </c>
      <c r="E691" s="164" t="s">
        <v>1036</v>
      </c>
      <c r="F691" s="165" t="s">
        <v>1037</v>
      </c>
      <c r="G691" s="166" t="s">
        <v>283</v>
      </c>
      <c r="H691" s="167">
        <v>395.95299999999997</v>
      </c>
      <c r="I691" s="22"/>
      <c r="J691" s="168">
        <f>ROUND(I691*H691,0)</f>
        <v>0</v>
      </c>
      <c r="K691" s="165" t="s">
        <v>252</v>
      </c>
      <c r="L691" s="50"/>
      <c r="M691" s="169" t="s">
        <v>1</v>
      </c>
      <c r="N691" s="170" t="s">
        <v>42</v>
      </c>
      <c r="P691" s="171">
        <f>O691*H691</f>
        <v>0</v>
      </c>
      <c r="Q691" s="171">
        <v>0</v>
      </c>
      <c r="R691" s="171">
        <f>Q691*H691</f>
        <v>0</v>
      </c>
      <c r="S691" s="171">
        <v>0</v>
      </c>
      <c r="T691" s="172">
        <f>S691*H691</f>
        <v>0</v>
      </c>
      <c r="AR691" s="173" t="s">
        <v>92</v>
      </c>
      <c r="AT691" s="173" t="s">
        <v>248</v>
      </c>
      <c r="AU691" s="173" t="s">
        <v>86</v>
      </c>
      <c r="AY691" s="38" t="s">
        <v>245</v>
      </c>
      <c r="BE691" s="174">
        <f>IF(N691="základní",J691,0)</f>
        <v>0</v>
      </c>
      <c r="BF691" s="174">
        <f>IF(N691="snížená",J691,0)</f>
        <v>0</v>
      </c>
      <c r="BG691" s="174">
        <f>IF(N691="zákl. přenesená",J691,0)</f>
        <v>0</v>
      </c>
      <c r="BH691" s="174">
        <f>IF(N691="sníž. přenesená",J691,0)</f>
        <v>0</v>
      </c>
      <c r="BI691" s="174">
        <f>IF(N691="nulová",J691,0)</f>
        <v>0</v>
      </c>
      <c r="BJ691" s="38" t="s">
        <v>8</v>
      </c>
      <c r="BK691" s="174">
        <f>ROUND(I691*H691,0)</f>
        <v>0</v>
      </c>
      <c r="BL691" s="38" t="s">
        <v>92</v>
      </c>
      <c r="BM691" s="173" t="s">
        <v>1038</v>
      </c>
    </row>
    <row r="692" spans="2:65" s="51" customFormat="1" ht="44.25" customHeight="1">
      <c r="B692" s="50"/>
      <c r="C692" s="163" t="s">
        <v>1039</v>
      </c>
      <c r="D692" s="163" t="s">
        <v>248</v>
      </c>
      <c r="E692" s="164" t="s">
        <v>1040</v>
      </c>
      <c r="F692" s="165" t="s">
        <v>1041</v>
      </c>
      <c r="G692" s="166" t="s">
        <v>283</v>
      </c>
      <c r="H692" s="167">
        <v>7.5469999999999997</v>
      </c>
      <c r="I692" s="22"/>
      <c r="J692" s="168">
        <f>ROUND(I692*H692,0)</f>
        <v>0</v>
      </c>
      <c r="K692" s="165" t="s">
        <v>252</v>
      </c>
      <c r="L692" s="50"/>
      <c r="M692" s="169" t="s">
        <v>1</v>
      </c>
      <c r="N692" s="170" t="s">
        <v>42</v>
      </c>
      <c r="P692" s="171">
        <f>O692*H692</f>
        <v>0</v>
      </c>
      <c r="Q692" s="171">
        <v>0</v>
      </c>
      <c r="R692" s="171">
        <f>Q692*H692</f>
        <v>0</v>
      </c>
      <c r="S692" s="171">
        <v>0</v>
      </c>
      <c r="T692" s="172">
        <f>S692*H692</f>
        <v>0</v>
      </c>
      <c r="AR692" s="173" t="s">
        <v>92</v>
      </c>
      <c r="AT692" s="173" t="s">
        <v>248</v>
      </c>
      <c r="AU692" s="173" t="s">
        <v>86</v>
      </c>
      <c r="AY692" s="38" t="s">
        <v>245</v>
      </c>
      <c r="BE692" s="174">
        <f>IF(N692="základní",J692,0)</f>
        <v>0</v>
      </c>
      <c r="BF692" s="174">
        <f>IF(N692="snížená",J692,0)</f>
        <v>0</v>
      </c>
      <c r="BG692" s="174">
        <f>IF(N692="zákl. přenesená",J692,0)</f>
        <v>0</v>
      </c>
      <c r="BH692" s="174">
        <f>IF(N692="sníž. přenesená",J692,0)</f>
        <v>0</v>
      </c>
      <c r="BI692" s="174">
        <f>IF(N692="nulová",J692,0)</f>
        <v>0</v>
      </c>
      <c r="BJ692" s="38" t="s">
        <v>8</v>
      </c>
      <c r="BK692" s="174">
        <f>ROUND(I692*H692,0)</f>
        <v>0</v>
      </c>
      <c r="BL692" s="38" t="s">
        <v>92</v>
      </c>
      <c r="BM692" s="173" t="s">
        <v>1042</v>
      </c>
    </row>
    <row r="693" spans="2:65" s="152" customFormat="1" ht="22.9" customHeight="1">
      <c r="B693" s="151"/>
      <c r="D693" s="153" t="s">
        <v>76</v>
      </c>
      <c r="E693" s="161" t="s">
        <v>1043</v>
      </c>
      <c r="F693" s="161" t="s">
        <v>1044</v>
      </c>
      <c r="I693" s="21"/>
      <c r="J693" s="162">
        <f>BK693</f>
        <v>0</v>
      </c>
      <c r="L693" s="151"/>
      <c r="M693" s="156"/>
      <c r="P693" s="157">
        <f>P694</f>
        <v>0</v>
      </c>
      <c r="R693" s="157">
        <f>R694</f>
        <v>0</v>
      </c>
      <c r="T693" s="158">
        <f>T694</f>
        <v>0</v>
      </c>
      <c r="AR693" s="153" t="s">
        <v>8</v>
      </c>
      <c r="AT693" s="159" t="s">
        <v>76</v>
      </c>
      <c r="AU693" s="159" t="s">
        <v>8</v>
      </c>
      <c r="AY693" s="153" t="s">
        <v>245</v>
      </c>
      <c r="BK693" s="160">
        <f>BK694</f>
        <v>0</v>
      </c>
    </row>
    <row r="694" spans="2:65" s="51" customFormat="1" ht="16.5" customHeight="1">
      <c r="B694" s="50"/>
      <c r="C694" s="163" t="s">
        <v>1045</v>
      </c>
      <c r="D694" s="163" t="s">
        <v>248</v>
      </c>
      <c r="E694" s="164" t="s">
        <v>1046</v>
      </c>
      <c r="F694" s="165" t="s">
        <v>1047</v>
      </c>
      <c r="G694" s="166" t="s">
        <v>283</v>
      </c>
      <c r="H694" s="167">
        <v>308.82499999999999</v>
      </c>
      <c r="I694" s="22"/>
      <c r="J694" s="168">
        <f>ROUND(I694*H694,0)</f>
        <v>0</v>
      </c>
      <c r="K694" s="165" t="s">
        <v>252</v>
      </c>
      <c r="L694" s="50"/>
      <c r="M694" s="169" t="s">
        <v>1</v>
      </c>
      <c r="N694" s="170" t="s">
        <v>42</v>
      </c>
      <c r="P694" s="171">
        <f>O694*H694</f>
        <v>0</v>
      </c>
      <c r="Q694" s="171">
        <v>0</v>
      </c>
      <c r="R694" s="171">
        <f>Q694*H694</f>
        <v>0</v>
      </c>
      <c r="S694" s="171">
        <v>0</v>
      </c>
      <c r="T694" s="172">
        <f>S694*H694</f>
        <v>0</v>
      </c>
      <c r="AR694" s="173" t="s">
        <v>92</v>
      </c>
      <c r="AT694" s="173" t="s">
        <v>248</v>
      </c>
      <c r="AU694" s="173" t="s">
        <v>86</v>
      </c>
      <c r="AY694" s="38" t="s">
        <v>245</v>
      </c>
      <c r="BE694" s="174">
        <f>IF(N694="základní",J694,0)</f>
        <v>0</v>
      </c>
      <c r="BF694" s="174">
        <f>IF(N694="snížená",J694,0)</f>
        <v>0</v>
      </c>
      <c r="BG694" s="174">
        <f>IF(N694="zákl. přenesená",J694,0)</f>
        <v>0</v>
      </c>
      <c r="BH694" s="174">
        <f>IF(N694="sníž. přenesená",J694,0)</f>
        <v>0</v>
      </c>
      <c r="BI694" s="174">
        <f>IF(N694="nulová",J694,0)</f>
        <v>0</v>
      </c>
      <c r="BJ694" s="38" t="s">
        <v>8</v>
      </c>
      <c r="BK694" s="174">
        <f>ROUND(I694*H694,0)</f>
        <v>0</v>
      </c>
      <c r="BL694" s="38" t="s">
        <v>92</v>
      </c>
      <c r="BM694" s="173" t="s">
        <v>1048</v>
      </c>
    </row>
    <row r="695" spans="2:65" s="152" customFormat="1" ht="25.9" customHeight="1">
      <c r="B695" s="151"/>
      <c r="D695" s="153" t="s">
        <v>76</v>
      </c>
      <c r="E695" s="154" t="s">
        <v>1049</v>
      </c>
      <c r="F695" s="154" t="s">
        <v>1050</v>
      </c>
      <c r="I695" s="21"/>
      <c r="J695" s="155">
        <f>BK695</f>
        <v>0</v>
      </c>
      <c r="L695" s="151"/>
      <c r="M695" s="156"/>
      <c r="P695" s="157">
        <f>P696+P754+P827+P854+P903+P927+P954+P958+P1044+P1093+P1114+P1140+P1153+P1180</f>
        <v>0</v>
      </c>
      <c r="R695" s="157">
        <f>R696+R754+R827+R854+R903+R927+R954+R958+R1044+R1093+R1114+R1140+R1153+R1180</f>
        <v>33.443054575726002</v>
      </c>
      <c r="T695" s="158">
        <f>T696+T754+T827+T854+T903+T927+T954+T958+T1044+T1093+T1114+T1140+T1153+T1180</f>
        <v>15.541615219999999</v>
      </c>
      <c r="AR695" s="153" t="s">
        <v>86</v>
      </c>
      <c r="AT695" s="159" t="s">
        <v>76</v>
      </c>
      <c r="AU695" s="159" t="s">
        <v>77</v>
      </c>
      <c r="AY695" s="153" t="s">
        <v>245</v>
      </c>
      <c r="BK695" s="160">
        <f>BK696+BK754+BK827+BK854+BK903+BK927+BK954+BK958+BK1044+BK1093+BK1114+BK1140+BK1153+BK1180</f>
        <v>0</v>
      </c>
    </row>
    <row r="696" spans="2:65" s="152" customFormat="1" ht="22.9" customHeight="1">
      <c r="B696" s="151"/>
      <c r="D696" s="153" t="s">
        <v>76</v>
      </c>
      <c r="E696" s="161" t="s">
        <v>1051</v>
      </c>
      <c r="F696" s="161" t="s">
        <v>1052</v>
      </c>
      <c r="I696" s="21"/>
      <c r="J696" s="162">
        <f>BK696</f>
        <v>0</v>
      </c>
      <c r="L696" s="151"/>
      <c r="M696" s="156"/>
      <c r="P696" s="157">
        <f>SUM(P697:P753)</f>
        <v>0</v>
      </c>
      <c r="R696" s="157">
        <f>SUM(R697:R753)</f>
        <v>1.7968540799999999</v>
      </c>
      <c r="T696" s="158">
        <f>SUM(T697:T753)</f>
        <v>1.802</v>
      </c>
      <c r="AR696" s="153" t="s">
        <v>86</v>
      </c>
      <c r="AT696" s="159" t="s">
        <v>76</v>
      </c>
      <c r="AU696" s="159" t="s">
        <v>8</v>
      </c>
      <c r="AY696" s="153" t="s">
        <v>245</v>
      </c>
      <c r="BK696" s="160">
        <f>SUM(BK697:BK753)</f>
        <v>0</v>
      </c>
    </row>
    <row r="697" spans="2:65" s="51" customFormat="1" ht="16.5" customHeight="1">
      <c r="B697" s="50"/>
      <c r="C697" s="163" t="s">
        <v>1053</v>
      </c>
      <c r="D697" s="163" t="s">
        <v>248</v>
      </c>
      <c r="E697" s="164" t="s">
        <v>1054</v>
      </c>
      <c r="F697" s="165" t="s">
        <v>1055</v>
      </c>
      <c r="G697" s="166" t="s">
        <v>251</v>
      </c>
      <c r="H697" s="167">
        <v>450.5</v>
      </c>
      <c r="I697" s="22"/>
      <c r="J697" s="168">
        <f>ROUND(I697*H697,0)</f>
        <v>0</v>
      </c>
      <c r="K697" s="165" t="s">
        <v>252</v>
      </c>
      <c r="L697" s="50"/>
      <c r="M697" s="169" t="s">
        <v>1</v>
      </c>
      <c r="N697" s="170" t="s">
        <v>42</v>
      </c>
      <c r="P697" s="171">
        <f>O697*H697</f>
        <v>0</v>
      </c>
      <c r="Q697" s="171">
        <v>0</v>
      </c>
      <c r="R697" s="171">
        <f>Q697*H697</f>
        <v>0</v>
      </c>
      <c r="S697" s="171">
        <v>4.0000000000000001E-3</v>
      </c>
      <c r="T697" s="172">
        <f>S697*H697</f>
        <v>1.802</v>
      </c>
      <c r="AR697" s="173" t="s">
        <v>407</v>
      </c>
      <c r="AT697" s="173" t="s">
        <v>248</v>
      </c>
      <c r="AU697" s="173" t="s">
        <v>86</v>
      </c>
      <c r="AY697" s="38" t="s">
        <v>245</v>
      </c>
      <c r="BE697" s="174">
        <f>IF(N697="základní",J697,0)</f>
        <v>0</v>
      </c>
      <c r="BF697" s="174">
        <f>IF(N697="snížená",J697,0)</f>
        <v>0</v>
      </c>
      <c r="BG697" s="174">
        <f>IF(N697="zákl. přenesená",J697,0)</f>
        <v>0</v>
      </c>
      <c r="BH697" s="174">
        <f>IF(N697="sníž. přenesená",J697,0)</f>
        <v>0</v>
      </c>
      <c r="BI697" s="174">
        <f>IF(N697="nulová",J697,0)</f>
        <v>0</v>
      </c>
      <c r="BJ697" s="38" t="s">
        <v>8</v>
      </c>
      <c r="BK697" s="174">
        <f>ROUND(I697*H697,0)</f>
        <v>0</v>
      </c>
      <c r="BL697" s="38" t="s">
        <v>407</v>
      </c>
      <c r="BM697" s="173" t="s">
        <v>1056</v>
      </c>
    </row>
    <row r="698" spans="2:65" s="176" customFormat="1" ht="22.5">
      <c r="B698" s="175"/>
      <c r="D698" s="177" t="s">
        <v>254</v>
      </c>
      <c r="E698" s="178" t="s">
        <v>1</v>
      </c>
      <c r="F698" s="179" t="s">
        <v>1057</v>
      </c>
      <c r="H698" s="180">
        <v>379.7</v>
      </c>
      <c r="I698" s="23"/>
      <c r="L698" s="175"/>
      <c r="M698" s="181"/>
      <c r="T698" s="182"/>
      <c r="AT698" s="178" t="s">
        <v>254</v>
      </c>
      <c r="AU698" s="178" t="s">
        <v>86</v>
      </c>
      <c r="AV698" s="176" t="s">
        <v>86</v>
      </c>
      <c r="AW698" s="176" t="s">
        <v>33</v>
      </c>
      <c r="AX698" s="176" t="s">
        <v>77</v>
      </c>
      <c r="AY698" s="178" t="s">
        <v>245</v>
      </c>
    </row>
    <row r="699" spans="2:65" s="176" customFormat="1">
      <c r="B699" s="175"/>
      <c r="D699" s="177" t="s">
        <v>254</v>
      </c>
      <c r="E699" s="178" t="s">
        <v>1</v>
      </c>
      <c r="F699" s="179" t="s">
        <v>1058</v>
      </c>
      <c r="H699" s="180">
        <v>14</v>
      </c>
      <c r="I699" s="23"/>
      <c r="L699" s="175"/>
      <c r="M699" s="181"/>
      <c r="T699" s="182"/>
      <c r="AT699" s="178" t="s">
        <v>254</v>
      </c>
      <c r="AU699" s="178" t="s">
        <v>86</v>
      </c>
      <c r="AV699" s="176" t="s">
        <v>86</v>
      </c>
      <c r="AW699" s="176" t="s">
        <v>33</v>
      </c>
      <c r="AX699" s="176" t="s">
        <v>77</v>
      </c>
      <c r="AY699" s="178" t="s">
        <v>245</v>
      </c>
    </row>
    <row r="700" spans="2:65" s="176" customFormat="1">
      <c r="B700" s="175"/>
      <c r="D700" s="177" t="s">
        <v>254</v>
      </c>
      <c r="E700" s="178" t="s">
        <v>1</v>
      </c>
      <c r="F700" s="179" t="s">
        <v>1059</v>
      </c>
      <c r="H700" s="180">
        <v>17.2</v>
      </c>
      <c r="I700" s="23"/>
      <c r="L700" s="175"/>
      <c r="M700" s="181"/>
      <c r="T700" s="182"/>
      <c r="AT700" s="178" t="s">
        <v>254</v>
      </c>
      <c r="AU700" s="178" t="s">
        <v>86</v>
      </c>
      <c r="AV700" s="176" t="s">
        <v>86</v>
      </c>
      <c r="AW700" s="176" t="s">
        <v>33</v>
      </c>
      <c r="AX700" s="176" t="s">
        <v>77</v>
      </c>
      <c r="AY700" s="178" t="s">
        <v>245</v>
      </c>
    </row>
    <row r="701" spans="2:65" s="176" customFormat="1">
      <c r="B701" s="175"/>
      <c r="D701" s="177" t="s">
        <v>254</v>
      </c>
      <c r="E701" s="178" t="s">
        <v>1</v>
      </c>
      <c r="F701" s="179" t="s">
        <v>1060</v>
      </c>
      <c r="H701" s="180">
        <v>39.6</v>
      </c>
      <c r="I701" s="23"/>
      <c r="L701" s="175"/>
      <c r="M701" s="181"/>
      <c r="T701" s="182"/>
      <c r="AT701" s="178" t="s">
        <v>254</v>
      </c>
      <c r="AU701" s="178" t="s">
        <v>86</v>
      </c>
      <c r="AV701" s="176" t="s">
        <v>86</v>
      </c>
      <c r="AW701" s="176" t="s">
        <v>33</v>
      </c>
      <c r="AX701" s="176" t="s">
        <v>77</v>
      </c>
      <c r="AY701" s="178" t="s">
        <v>245</v>
      </c>
    </row>
    <row r="702" spans="2:65" s="184" customFormat="1">
      <c r="B702" s="183"/>
      <c r="D702" s="177" t="s">
        <v>254</v>
      </c>
      <c r="E702" s="185" t="s">
        <v>1</v>
      </c>
      <c r="F702" s="186" t="s">
        <v>265</v>
      </c>
      <c r="H702" s="187">
        <v>450.5</v>
      </c>
      <c r="I702" s="24"/>
      <c r="L702" s="183"/>
      <c r="M702" s="188"/>
      <c r="T702" s="189"/>
      <c r="AT702" s="185" t="s">
        <v>254</v>
      </c>
      <c r="AU702" s="185" t="s">
        <v>86</v>
      </c>
      <c r="AV702" s="184" t="s">
        <v>258</v>
      </c>
      <c r="AW702" s="184" t="s">
        <v>33</v>
      </c>
      <c r="AX702" s="184" t="s">
        <v>8</v>
      </c>
      <c r="AY702" s="185" t="s">
        <v>245</v>
      </c>
    </row>
    <row r="703" spans="2:65" s="51" customFormat="1" ht="24.2" customHeight="1">
      <c r="B703" s="50"/>
      <c r="C703" s="163" t="s">
        <v>1061</v>
      </c>
      <c r="D703" s="163" t="s">
        <v>248</v>
      </c>
      <c r="E703" s="164" t="s">
        <v>1062</v>
      </c>
      <c r="F703" s="165" t="s">
        <v>1063</v>
      </c>
      <c r="G703" s="166" t="s">
        <v>251</v>
      </c>
      <c r="H703" s="167">
        <v>72.144000000000005</v>
      </c>
      <c r="I703" s="22"/>
      <c r="J703" s="168">
        <f>ROUND(I703*H703,0)</f>
        <v>0</v>
      </c>
      <c r="K703" s="165" t="s">
        <v>252</v>
      </c>
      <c r="L703" s="50"/>
      <c r="M703" s="169" t="s">
        <v>1</v>
      </c>
      <c r="N703" s="170" t="s">
        <v>42</v>
      </c>
      <c r="P703" s="171">
        <f>O703*H703</f>
        <v>0</v>
      </c>
      <c r="Q703" s="171">
        <v>3.9500000000000001E-4</v>
      </c>
      <c r="R703" s="171">
        <f>Q703*H703</f>
        <v>2.8496880000000002E-2</v>
      </c>
      <c r="S703" s="171">
        <v>0</v>
      </c>
      <c r="T703" s="172">
        <f>S703*H703</f>
        <v>0</v>
      </c>
      <c r="AR703" s="173" t="s">
        <v>407</v>
      </c>
      <c r="AT703" s="173" t="s">
        <v>248</v>
      </c>
      <c r="AU703" s="173" t="s">
        <v>86</v>
      </c>
      <c r="AY703" s="38" t="s">
        <v>245</v>
      </c>
      <c r="BE703" s="174">
        <f>IF(N703="základní",J703,0)</f>
        <v>0</v>
      </c>
      <c r="BF703" s="174">
        <f>IF(N703="snížená",J703,0)</f>
        <v>0</v>
      </c>
      <c r="BG703" s="174">
        <f>IF(N703="zákl. přenesená",J703,0)</f>
        <v>0</v>
      </c>
      <c r="BH703" s="174">
        <f>IF(N703="sníž. přenesená",J703,0)</f>
        <v>0</v>
      </c>
      <c r="BI703" s="174">
        <f>IF(N703="nulová",J703,0)</f>
        <v>0</v>
      </c>
      <c r="BJ703" s="38" t="s">
        <v>8</v>
      </c>
      <c r="BK703" s="174">
        <f>ROUND(I703*H703,0)</f>
        <v>0</v>
      </c>
      <c r="BL703" s="38" t="s">
        <v>407</v>
      </c>
      <c r="BM703" s="173" t="s">
        <v>1064</v>
      </c>
    </row>
    <row r="704" spans="2:65" s="176" customFormat="1">
      <c r="B704" s="175"/>
      <c r="D704" s="177" t="s">
        <v>254</v>
      </c>
      <c r="E704" s="178" t="s">
        <v>1</v>
      </c>
      <c r="F704" s="179" t="s">
        <v>114</v>
      </c>
      <c r="H704" s="180">
        <v>72.144000000000005</v>
      </c>
      <c r="I704" s="23"/>
      <c r="L704" s="175"/>
      <c r="M704" s="181"/>
      <c r="T704" s="182"/>
      <c r="AT704" s="178" t="s">
        <v>254</v>
      </c>
      <c r="AU704" s="178" t="s">
        <v>86</v>
      </c>
      <c r="AV704" s="176" t="s">
        <v>86</v>
      </c>
      <c r="AW704" s="176" t="s">
        <v>33</v>
      </c>
      <c r="AX704" s="176" t="s">
        <v>8</v>
      </c>
      <c r="AY704" s="178" t="s">
        <v>245</v>
      </c>
    </row>
    <row r="705" spans="2:65" s="51" customFormat="1" ht="24.2" customHeight="1">
      <c r="B705" s="50"/>
      <c r="C705" s="163" t="s">
        <v>1065</v>
      </c>
      <c r="D705" s="163" t="s">
        <v>248</v>
      </c>
      <c r="E705" s="164" t="s">
        <v>1066</v>
      </c>
      <c r="F705" s="165" t="s">
        <v>1067</v>
      </c>
      <c r="G705" s="166" t="s">
        <v>566</v>
      </c>
      <c r="H705" s="167">
        <v>128.44499999999999</v>
      </c>
      <c r="I705" s="22"/>
      <c r="J705" s="168">
        <f>ROUND(I705*H705,0)</f>
        <v>0</v>
      </c>
      <c r="K705" s="165" t="s">
        <v>252</v>
      </c>
      <c r="L705" s="50"/>
      <c r="M705" s="169" t="s">
        <v>1</v>
      </c>
      <c r="N705" s="170" t="s">
        <v>42</v>
      </c>
      <c r="P705" s="171">
        <f>O705*H705</f>
        <v>0</v>
      </c>
      <c r="Q705" s="171">
        <v>1.6000000000000001E-4</v>
      </c>
      <c r="R705" s="171">
        <f>Q705*H705</f>
        <v>2.0551200000000002E-2</v>
      </c>
      <c r="S705" s="171">
        <v>0</v>
      </c>
      <c r="T705" s="172">
        <f>S705*H705</f>
        <v>0</v>
      </c>
      <c r="AR705" s="173" t="s">
        <v>407</v>
      </c>
      <c r="AT705" s="173" t="s">
        <v>248</v>
      </c>
      <c r="AU705" s="173" t="s">
        <v>86</v>
      </c>
      <c r="AY705" s="38" t="s">
        <v>245</v>
      </c>
      <c r="BE705" s="174">
        <f>IF(N705="základní",J705,0)</f>
        <v>0</v>
      </c>
      <c r="BF705" s="174">
        <f>IF(N705="snížená",J705,0)</f>
        <v>0</v>
      </c>
      <c r="BG705" s="174">
        <f>IF(N705="zákl. přenesená",J705,0)</f>
        <v>0</v>
      </c>
      <c r="BH705" s="174">
        <f>IF(N705="sníž. přenesená",J705,0)</f>
        <v>0</v>
      </c>
      <c r="BI705" s="174">
        <f>IF(N705="nulová",J705,0)</f>
        <v>0</v>
      </c>
      <c r="BJ705" s="38" t="s">
        <v>8</v>
      </c>
      <c r="BK705" s="174">
        <f>ROUND(I705*H705,0)</f>
        <v>0</v>
      </c>
      <c r="BL705" s="38" t="s">
        <v>407</v>
      </c>
      <c r="BM705" s="173" t="s">
        <v>1068</v>
      </c>
    </row>
    <row r="706" spans="2:65" s="176" customFormat="1">
      <c r="B706" s="175"/>
      <c r="D706" s="177" t="s">
        <v>254</v>
      </c>
      <c r="E706" s="178" t="s">
        <v>1</v>
      </c>
      <c r="F706" s="179" t="s">
        <v>590</v>
      </c>
      <c r="H706" s="180">
        <v>145.745</v>
      </c>
      <c r="I706" s="23"/>
      <c r="L706" s="175"/>
      <c r="M706" s="181"/>
      <c r="T706" s="182"/>
      <c r="AT706" s="178" t="s">
        <v>254</v>
      </c>
      <c r="AU706" s="178" t="s">
        <v>86</v>
      </c>
      <c r="AV706" s="176" t="s">
        <v>86</v>
      </c>
      <c r="AW706" s="176" t="s">
        <v>33</v>
      </c>
      <c r="AX706" s="176" t="s">
        <v>77</v>
      </c>
      <c r="AY706" s="178" t="s">
        <v>245</v>
      </c>
    </row>
    <row r="707" spans="2:65" s="176" customFormat="1">
      <c r="B707" s="175"/>
      <c r="D707" s="177" t="s">
        <v>254</v>
      </c>
      <c r="E707" s="178" t="s">
        <v>1</v>
      </c>
      <c r="F707" s="179" t="s">
        <v>591</v>
      </c>
      <c r="H707" s="180">
        <v>-17.3</v>
      </c>
      <c r="I707" s="23"/>
      <c r="L707" s="175"/>
      <c r="M707" s="181"/>
      <c r="T707" s="182"/>
      <c r="AT707" s="178" t="s">
        <v>254</v>
      </c>
      <c r="AU707" s="178" t="s">
        <v>86</v>
      </c>
      <c r="AV707" s="176" t="s">
        <v>86</v>
      </c>
      <c r="AW707" s="176" t="s">
        <v>33</v>
      </c>
      <c r="AX707" s="176" t="s">
        <v>77</v>
      </c>
      <c r="AY707" s="178" t="s">
        <v>245</v>
      </c>
    </row>
    <row r="708" spans="2:65" s="184" customFormat="1">
      <c r="B708" s="183"/>
      <c r="D708" s="177" t="s">
        <v>254</v>
      </c>
      <c r="E708" s="185" t="s">
        <v>1</v>
      </c>
      <c r="F708" s="186" t="s">
        <v>1069</v>
      </c>
      <c r="H708" s="187">
        <v>128.44499999999999</v>
      </c>
      <c r="I708" s="24"/>
      <c r="L708" s="183"/>
      <c r="M708" s="188"/>
      <c r="T708" s="189"/>
      <c r="AT708" s="185" t="s">
        <v>254</v>
      </c>
      <c r="AU708" s="185" t="s">
        <v>86</v>
      </c>
      <c r="AV708" s="184" t="s">
        <v>258</v>
      </c>
      <c r="AW708" s="184" t="s">
        <v>33</v>
      </c>
      <c r="AX708" s="184" t="s">
        <v>8</v>
      </c>
      <c r="AY708" s="185" t="s">
        <v>245</v>
      </c>
    </row>
    <row r="709" spans="2:65" s="51" customFormat="1" ht="33" customHeight="1">
      <c r="B709" s="50"/>
      <c r="C709" s="163" t="s">
        <v>1070</v>
      </c>
      <c r="D709" s="163" t="s">
        <v>248</v>
      </c>
      <c r="E709" s="164" t="s">
        <v>1071</v>
      </c>
      <c r="F709" s="165" t="s">
        <v>1072</v>
      </c>
      <c r="G709" s="166" t="s">
        <v>251</v>
      </c>
      <c r="H709" s="167">
        <v>450.94499999999999</v>
      </c>
      <c r="I709" s="22"/>
      <c r="J709" s="168">
        <f>ROUND(I709*H709,0)</f>
        <v>0</v>
      </c>
      <c r="K709" s="165" t="s">
        <v>252</v>
      </c>
      <c r="L709" s="50"/>
      <c r="M709" s="169" t="s">
        <v>1</v>
      </c>
      <c r="N709" s="170" t="s">
        <v>42</v>
      </c>
      <c r="P709" s="171">
        <f>O709*H709</f>
        <v>0</v>
      </c>
      <c r="Q709" s="171">
        <v>0</v>
      </c>
      <c r="R709" s="171">
        <f>Q709*H709</f>
        <v>0</v>
      </c>
      <c r="S709" s="171">
        <v>0</v>
      </c>
      <c r="T709" s="172">
        <f>S709*H709</f>
        <v>0</v>
      </c>
      <c r="AR709" s="173" t="s">
        <v>407</v>
      </c>
      <c r="AT709" s="173" t="s">
        <v>248</v>
      </c>
      <c r="AU709" s="173" t="s">
        <v>86</v>
      </c>
      <c r="AY709" s="38" t="s">
        <v>245</v>
      </c>
      <c r="BE709" s="174">
        <f>IF(N709="základní",J709,0)</f>
        <v>0</v>
      </c>
      <c r="BF709" s="174">
        <f>IF(N709="snížená",J709,0)</f>
        <v>0</v>
      </c>
      <c r="BG709" s="174">
        <f>IF(N709="zákl. přenesená",J709,0)</f>
        <v>0</v>
      </c>
      <c r="BH709" s="174">
        <f>IF(N709="sníž. přenesená",J709,0)</f>
        <v>0</v>
      </c>
      <c r="BI709" s="174">
        <f>IF(N709="nulová",J709,0)</f>
        <v>0</v>
      </c>
      <c r="BJ709" s="38" t="s">
        <v>8</v>
      </c>
      <c r="BK709" s="174">
        <f>ROUND(I709*H709,0)</f>
        <v>0</v>
      </c>
      <c r="BL709" s="38" t="s">
        <v>407</v>
      </c>
      <c r="BM709" s="173" t="s">
        <v>1073</v>
      </c>
    </row>
    <row r="710" spans="2:65" s="176" customFormat="1">
      <c r="B710" s="175"/>
      <c r="D710" s="177" t="s">
        <v>254</v>
      </c>
      <c r="E710" s="178" t="s">
        <v>1</v>
      </c>
      <c r="F710" s="179" t="s">
        <v>1074</v>
      </c>
      <c r="H710" s="180">
        <v>338.56599999999997</v>
      </c>
      <c r="I710" s="23"/>
      <c r="L710" s="175"/>
      <c r="M710" s="181"/>
      <c r="T710" s="182"/>
      <c r="AT710" s="178" t="s">
        <v>254</v>
      </c>
      <c r="AU710" s="178" t="s">
        <v>86</v>
      </c>
      <c r="AV710" s="176" t="s">
        <v>86</v>
      </c>
      <c r="AW710" s="176" t="s">
        <v>33</v>
      </c>
      <c r="AX710" s="176" t="s">
        <v>77</v>
      </c>
      <c r="AY710" s="178" t="s">
        <v>245</v>
      </c>
    </row>
    <row r="711" spans="2:65" s="184" customFormat="1">
      <c r="B711" s="183"/>
      <c r="D711" s="177" t="s">
        <v>254</v>
      </c>
      <c r="E711" s="185" t="s">
        <v>1</v>
      </c>
      <c r="F711" s="186" t="s">
        <v>1075</v>
      </c>
      <c r="H711" s="187">
        <v>338.56599999999997</v>
      </c>
      <c r="I711" s="24"/>
      <c r="L711" s="183"/>
      <c r="M711" s="188"/>
      <c r="T711" s="189"/>
      <c r="AT711" s="185" t="s">
        <v>254</v>
      </c>
      <c r="AU711" s="185" t="s">
        <v>86</v>
      </c>
      <c r="AV711" s="184" t="s">
        <v>258</v>
      </c>
      <c r="AW711" s="184" t="s">
        <v>33</v>
      </c>
      <c r="AX711" s="184" t="s">
        <v>77</v>
      </c>
      <c r="AY711" s="185" t="s">
        <v>245</v>
      </c>
    </row>
    <row r="712" spans="2:65" s="176" customFormat="1">
      <c r="B712" s="175"/>
      <c r="D712" s="177" t="s">
        <v>254</v>
      </c>
      <c r="E712" s="178" t="s">
        <v>1</v>
      </c>
      <c r="F712" s="179" t="s">
        <v>1076</v>
      </c>
      <c r="H712" s="180">
        <v>112.379</v>
      </c>
      <c r="I712" s="23"/>
      <c r="L712" s="175"/>
      <c r="M712" s="181"/>
      <c r="T712" s="182"/>
      <c r="AT712" s="178" t="s">
        <v>254</v>
      </c>
      <c r="AU712" s="178" t="s">
        <v>86</v>
      </c>
      <c r="AV712" s="176" t="s">
        <v>86</v>
      </c>
      <c r="AW712" s="176" t="s">
        <v>33</v>
      </c>
      <c r="AX712" s="176" t="s">
        <v>77</v>
      </c>
      <c r="AY712" s="178" t="s">
        <v>245</v>
      </c>
    </row>
    <row r="713" spans="2:65" s="184" customFormat="1">
      <c r="B713" s="183"/>
      <c r="D713" s="177" t="s">
        <v>254</v>
      </c>
      <c r="E713" s="185" t="s">
        <v>1</v>
      </c>
      <c r="F713" s="186" t="s">
        <v>1077</v>
      </c>
      <c r="H713" s="187">
        <v>112.379</v>
      </c>
      <c r="I713" s="24"/>
      <c r="L713" s="183"/>
      <c r="M713" s="188"/>
      <c r="T713" s="189"/>
      <c r="AT713" s="185" t="s">
        <v>254</v>
      </c>
      <c r="AU713" s="185" t="s">
        <v>86</v>
      </c>
      <c r="AV713" s="184" t="s">
        <v>258</v>
      </c>
      <c r="AW713" s="184" t="s">
        <v>33</v>
      </c>
      <c r="AX713" s="184" t="s">
        <v>77</v>
      </c>
      <c r="AY713" s="185" t="s">
        <v>245</v>
      </c>
    </row>
    <row r="714" spans="2:65" s="200" customFormat="1">
      <c r="B714" s="199"/>
      <c r="D714" s="177" t="s">
        <v>254</v>
      </c>
      <c r="E714" s="201" t="s">
        <v>194</v>
      </c>
      <c r="F714" s="202" t="s">
        <v>440</v>
      </c>
      <c r="H714" s="203">
        <v>450.94499999999999</v>
      </c>
      <c r="I714" s="26"/>
      <c r="L714" s="199"/>
      <c r="M714" s="204"/>
      <c r="T714" s="205"/>
      <c r="AT714" s="201" t="s">
        <v>254</v>
      </c>
      <c r="AU714" s="201" t="s">
        <v>86</v>
      </c>
      <c r="AV714" s="200" t="s">
        <v>92</v>
      </c>
      <c r="AW714" s="200" t="s">
        <v>33</v>
      </c>
      <c r="AX714" s="200" t="s">
        <v>8</v>
      </c>
      <c r="AY714" s="201" t="s">
        <v>245</v>
      </c>
    </row>
    <row r="715" spans="2:65" s="51" customFormat="1" ht="21.75" customHeight="1">
      <c r="B715" s="50"/>
      <c r="C715" s="190" t="s">
        <v>1078</v>
      </c>
      <c r="D715" s="190" t="s">
        <v>376</v>
      </c>
      <c r="E715" s="191" t="s">
        <v>1079</v>
      </c>
      <c r="F715" s="192" t="s">
        <v>1080</v>
      </c>
      <c r="G715" s="193" t="s">
        <v>251</v>
      </c>
      <c r="H715" s="194">
        <v>518.58699999999999</v>
      </c>
      <c r="I715" s="25"/>
      <c r="J715" s="195">
        <f>ROUND(I715*H715,0)</f>
        <v>0</v>
      </c>
      <c r="K715" s="192" t="s">
        <v>1</v>
      </c>
      <c r="L715" s="196"/>
      <c r="M715" s="197" t="s">
        <v>1</v>
      </c>
      <c r="N715" s="198" t="s">
        <v>42</v>
      </c>
      <c r="P715" s="171">
        <f>O715*H715</f>
        <v>0</v>
      </c>
      <c r="Q715" s="171">
        <v>2.0999999999999999E-3</v>
      </c>
      <c r="R715" s="171">
        <f>Q715*H715</f>
        <v>1.0890327</v>
      </c>
      <c r="S715" s="171">
        <v>0</v>
      </c>
      <c r="T715" s="172">
        <f>S715*H715</f>
        <v>0</v>
      </c>
      <c r="AR715" s="173" t="s">
        <v>511</v>
      </c>
      <c r="AT715" s="173" t="s">
        <v>376</v>
      </c>
      <c r="AU715" s="173" t="s">
        <v>86</v>
      </c>
      <c r="AY715" s="38" t="s">
        <v>245</v>
      </c>
      <c r="BE715" s="174">
        <f>IF(N715="základní",J715,0)</f>
        <v>0</v>
      </c>
      <c r="BF715" s="174">
        <f>IF(N715="snížená",J715,0)</f>
        <v>0</v>
      </c>
      <c r="BG715" s="174">
        <f>IF(N715="zákl. přenesená",J715,0)</f>
        <v>0</v>
      </c>
      <c r="BH715" s="174">
        <f>IF(N715="sníž. přenesená",J715,0)</f>
        <v>0</v>
      </c>
      <c r="BI715" s="174">
        <f>IF(N715="nulová",J715,0)</f>
        <v>0</v>
      </c>
      <c r="BJ715" s="38" t="s">
        <v>8</v>
      </c>
      <c r="BK715" s="174">
        <f>ROUND(I715*H715,0)</f>
        <v>0</v>
      </c>
      <c r="BL715" s="38" t="s">
        <v>407</v>
      </c>
      <c r="BM715" s="173" t="s">
        <v>1081</v>
      </c>
    </row>
    <row r="716" spans="2:65" s="176" customFormat="1">
      <c r="B716" s="175"/>
      <c r="D716" s="177" t="s">
        <v>254</v>
      </c>
      <c r="E716" s="178" t="s">
        <v>1</v>
      </c>
      <c r="F716" s="179" t="s">
        <v>1082</v>
      </c>
      <c r="H716" s="180">
        <v>518.58699999999999</v>
      </c>
      <c r="I716" s="23"/>
      <c r="L716" s="175"/>
      <c r="M716" s="181"/>
      <c r="T716" s="182"/>
      <c r="AT716" s="178" t="s">
        <v>254</v>
      </c>
      <c r="AU716" s="178" t="s">
        <v>86</v>
      </c>
      <c r="AV716" s="176" t="s">
        <v>86</v>
      </c>
      <c r="AW716" s="176" t="s">
        <v>33</v>
      </c>
      <c r="AX716" s="176" t="s">
        <v>77</v>
      </c>
      <c r="AY716" s="178" t="s">
        <v>245</v>
      </c>
    </row>
    <row r="717" spans="2:65" s="184" customFormat="1">
      <c r="B717" s="183"/>
      <c r="D717" s="177" t="s">
        <v>254</v>
      </c>
      <c r="E717" s="185" t="s">
        <v>1</v>
      </c>
      <c r="F717" s="186" t="s">
        <v>1083</v>
      </c>
      <c r="H717" s="187">
        <v>518.58699999999999</v>
      </c>
      <c r="I717" s="24"/>
      <c r="L717" s="183"/>
      <c r="M717" s="188"/>
      <c r="T717" s="189"/>
      <c r="AT717" s="185" t="s">
        <v>254</v>
      </c>
      <c r="AU717" s="185" t="s">
        <v>86</v>
      </c>
      <c r="AV717" s="184" t="s">
        <v>258</v>
      </c>
      <c r="AW717" s="184" t="s">
        <v>33</v>
      </c>
      <c r="AX717" s="184" t="s">
        <v>8</v>
      </c>
      <c r="AY717" s="185" t="s">
        <v>245</v>
      </c>
    </row>
    <row r="718" spans="2:65" s="51" customFormat="1" ht="33" customHeight="1">
      <c r="B718" s="50"/>
      <c r="C718" s="163" t="s">
        <v>1084</v>
      </c>
      <c r="D718" s="163" t="s">
        <v>248</v>
      </c>
      <c r="E718" s="164" t="s">
        <v>1085</v>
      </c>
      <c r="F718" s="165" t="s">
        <v>1086</v>
      </c>
      <c r="G718" s="166" t="s">
        <v>251</v>
      </c>
      <c r="H718" s="167">
        <v>102.206</v>
      </c>
      <c r="I718" s="22"/>
      <c r="J718" s="168">
        <f>ROUND(I718*H718,0)</f>
        <v>0</v>
      </c>
      <c r="K718" s="165" t="s">
        <v>252</v>
      </c>
      <c r="L718" s="50"/>
      <c r="M718" s="169" t="s">
        <v>1</v>
      </c>
      <c r="N718" s="170" t="s">
        <v>42</v>
      </c>
      <c r="P718" s="171">
        <f>O718*H718</f>
        <v>0</v>
      </c>
      <c r="Q718" s="171">
        <v>0</v>
      </c>
      <c r="R718" s="171">
        <f>Q718*H718</f>
        <v>0</v>
      </c>
      <c r="S718" s="171">
        <v>0</v>
      </c>
      <c r="T718" s="172">
        <f>S718*H718</f>
        <v>0</v>
      </c>
      <c r="AR718" s="173" t="s">
        <v>407</v>
      </c>
      <c r="AT718" s="173" t="s">
        <v>248</v>
      </c>
      <c r="AU718" s="173" t="s">
        <v>86</v>
      </c>
      <c r="AY718" s="38" t="s">
        <v>245</v>
      </c>
      <c r="BE718" s="174">
        <f>IF(N718="základní",J718,0)</f>
        <v>0</v>
      </c>
      <c r="BF718" s="174">
        <f>IF(N718="snížená",J718,0)</f>
        <v>0</v>
      </c>
      <c r="BG718" s="174">
        <f>IF(N718="zákl. přenesená",J718,0)</f>
        <v>0</v>
      </c>
      <c r="BH718" s="174">
        <f>IF(N718="sníž. přenesená",J718,0)</f>
        <v>0</v>
      </c>
      <c r="BI718" s="174">
        <f>IF(N718="nulová",J718,0)</f>
        <v>0</v>
      </c>
      <c r="BJ718" s="38" t="s">
        <v>8</v>
      </c>
      <c r="BK718" s="174">
        <f>ROUND(I718*H718,0)</f>
        <v>0</v>
      </c>
      <c r="BL718" s="38" t="s">
        <v>407</v>
      </c>
      <c r="BM718" s="173" t="s">
        <v>1087</v>
      </c>
    </row>
    <row r="719" spans="2:65" s="176" customFormat="1">
      <c r="B719" s="175"/>
      <c r="D719" s="177" t="s">
        <v>254</v>
      </c>
      <c r="E719" s="178" t="s">
        <v>1</v>
      </c>
      <c r="F719" s="179" t="s">
        <v>1088</v>
      </c>
      <c r="H719" s="180">
        <v>50.152000000000001</v>
      </c>
      <c r="I719" s="23"/>
      <c r="L719" s="175"/>
      <c r="M719" s="181"/>
      <c r="T719" s="182"/>
      <c r="AT719" s="178" t="s">
        <v>254</v>
      </c>
      <c r="AU719" s="178" t="s">
        <v>86</v>
      </c>
      <c r="AV719" s="176" t="s">
        <v>86</v>
      </c>
      <c r="AW719" s="176" t="s">
        <v>33</v>
      </c>
      <c r="AX719" s="176" t="s">
        <v>77</v>
      </c>
      <c r="AY719" s="178" t="s">
        <v>245</v>
      </c>
    </row>
    <row r="720" spans="2:65" s="184" customFormat="1">
      <c r="B720" s="183"/>
      <c r="D720" s="177" t="s">
        <v>254</v>
      </c>
      <c r="E720" s="185" t="s">
        <v>1</v>
      </c>
      <c r="F720" s="186" t="s">
        <v>265</v>
      </c>
      <c r="H720" s="187">
        <v>50.152000000000001</v>
      </c>
      <c r="I720" s="24"/>
      <c r="L720" s="183"/>
      <c r="M720" s="188"/>
      <c r="T720" s="189"/>
      <c r="AT720" s="185" t="s">
        <v>254</v>
      </c>
      <c r="AU720" s="185" t="s">
        <v>86</v>
      </c>
      <c r="AV720" s="184" t="s">
        <v>258</v>
      </c>
      <c r="AW720" s="184" t="s">
        <v>33</v>
      </c>
      <c r="AX720" s="184" t="s">
        <v>77</v>
      </c>
      <c r="AY720" s="185" t="s">
        <v>245</v>
      </c>
    </row>
    <row r="721" spans="2:65" s="176" customFormat="1" ht="22.5">
      <c r="B721" s="175"/>
      <c r="D721" s="177" t="s">
        <v>254</v>
      </c>
      <c r="E721" s="178" t="s">
        <v>1</v>
      </c>
      <c r="F721" s="179" t="s">
        <v>1089</v>
      </c>
      <c r="H721" s="180">
        <v>8.93</v>
      </c>
      <c r="I721" s="23"/>
      <c r="L721" s="175"/>
      <c r="M721" s="181"/>
      <c r="T721" s="182"/>
      <c r="AT721" s="178" t="s">
        <v>254</v>
      </c>
      <c r="AU721" s="178" t="s">
        <v>86</v>
      </c>
      <c r="AV721" s="176" t="s">
        <v>86</v>
      </c>
      <c r="AW721" s="176" t="s">
        <v>33</v>
      </c>
      <c r="AX721" s="176" t="s">
        <v>77</v>
      </c>
      <c r="AY721" s="178" t="s">
        <v>245</v>
      </c>
    </row>
    <row r="722" spans="2:65" s="184" customFormat="1">
      <c r="B722" s="183"/>
      <c r="D722" s="177" t="s">
        <v>254</v>
      </c>
      <c r="E722" s="185" t="s">
        <v>1</v>
      </c>
      <c r="F722" s="186" t="s">
        <v>265</v>
      </c>
      <c r="H722" s="187">
        <v>8.93</v>
      </c>
      <c r="I722" s="24"/>
      <c r="L722" s="183"/>
      <c r="M722" s="188"/>
      <c r="T722" s="189"/>
      <c r="AT722" s="185" t="s">
        <v>254</v>
      </c>
      <c r="AU722" s="185" t="s">
        <v>86</v>
      </c>
      <c r="AV722" s="184" t="s">
        <v>258</v>
      </c>
      <c r="AW722" s="184" t="s">
        <v>33</v>
      </c>
      <c r="AX722" s="184" t="s">
        <v>77</v>
      </c>
      <c r="AY722" s="185" t="s">
        <v>245</v>
      </c>
    </row>
    <row r="723" spans="2:65" s="176" customFormat="1" ht="22.5">
      <c r="B723" s="175"/>
      <c r="D723" s="177" t="s">
        <v>254</v>
      </c>
      <c r="E723" s="178" t="s">
        <v>1</v>
      </c>
      <c r="F723" s="179" t="s">
        <v>1090</v>
      </c>
      <c r="H723" s="180">
        <v>43.124000000000002</v>
      </c>
      <c r="I723" s="23"/>
      <c r="L723" s="175"/>
      <c r="M723" s="181"/>
      <c r="T723" s="182"/>
      <c r="AT723" s="178" t="s">
        <v>254</v>
      </c>
      <c r="AU723" s="178" t="s">
        <v>86</v>
      </c>
      <c r="AV723" s="176" t="s">
        <v>86</v>
      </c>
      <c r="AW723" s="176" t="s">
        <v>33</v>
      </c>
      <c r="AX723" s="176" t="s">
        <v>77</v>
      </c>
      <c r="AY723" s="178" t="s">
        <v>245</v>
      </c>
    </row>
    <row r="724" spans="2:65" s="184" customFormat="1">
      <c r="B724" s="183"/>
      <c r="D724" s="177" t="s">
        <v>254</v>
      </c>
      <c r="E724" s="185" t="s">
        <v>1</v>
      </c>
      <c r="F724" s="186" t="s">
        <v>265</v>
      </c>
      <c r="H724" s="187">
        <v>43.124000000000002</v>
      </c>
      <c r="I724" s="24"/>
      <c r="L724" s="183"/>
      <c r="M724" s="188"/>
      <c r="T724" s="189"/>
      <c r="AT724" s="185" t="s">
        <v>254</v>
      </c>
      <c r="AU724" s="185" t="s">
        <v>86</v>
      </c>
      <c r="AV724" s="184" t="s">
        <v>258</v>
      </c>
      <c r="AW724" s="184" t="s">
        <v>33</v>
      </c>
      <c r="AX724" s="184" t="s">
        <v>77</v>
      </c>
      <c r="AY724" s="185" t="s">
        <v>245</v>
      </c>
    </row>
    <row r="725" spans="2:65" s="200" customFormat="1">
      <c r="B725" s="199"/>
      <c r="D725" s="177" t="s">
        <v>254</v>
      </c>
      <c r="E725" s="201" t="s">
        <v>143</v>
      </c>
      <c r="F725" s="202" t="s">
        <v>440</v>
      </c>
      <c r="H725" s="203">
        <v>102.206</v>
      </c>
      <c r="I725" s="26"/>
      <c r="L725" s="199"/>
      <c r="M725" s="204"/>
      <c r="T725" s="205"/>
      <c r="AT725" s="201" t="s">
        <v>254</v>
      </c>
      <c r="AU725" s="201" t="s">
        <v>86</v>
      </c>
      <c r="AV725" s="200" t="s">
        <v>92</v>
      </c>
      <c r="AW725" s="200" t="s">
        <v>33</v>
      </c>
      <c r="AX725" s="200" t="s">
        <v>8</v>
      </c>
      <c r="AY725" s="201" t="s">
        <v>245</v>
      </c>
    </row>
    <row r="726" spans="2:65" s="51" customFormat="1" ht="21.75" customHeight="1">
      <c r="B726" s="50"/>
      <c r="C726" s="190" t="s">
        <v>1091</v>
      </c>
      <c r="D726" s="190" t="s">
        <v>376</v>
      </c>
      <c r="E726" s="191" t="s">
        <v>1079</v>
      </c>
      <c r="F726" s="192" t="s">
        <v>1080</v>
      </c>
      <c r="G726" s="193" t="s">
        <v>251</v>
      </c>
      <c r="H726" s="194">
        <v>122.64700000000001</v>
      </c>
      <c r="I726" s="25"/>
      <c r="J726" s="195">
        <f>ROUND(I726*H726,0)</f>
        <v>0</v>
      </c>
      <c r="K726" s="192" t="s">
        <v>1</v>
      </c>
      <c r="L726" s="196"/>
      <c r="M726" s="197" t="s">
        <v>1</v>
      </c>
      <c r="N726" s="198" t="s">
        <v>42</v>
      </c>
      <c r="P726" s="171">
        <f>O726*H726</f>
        <v>0</v>
      </c>
      <c r="Q726" s="171">
        <v>2.0999999999999999E-3</v>
      </c>
      <c r="R726" s="171">
        <f>Q726*H726</f>
        <v>0.25755869999999997</v>
      </c>
      <c r="S726" s="171">
        <v>0</v>
      </c>
      <c r="T726" s="172">
        <f>S726*H726</f>
        <v>0</v>
      </c>
      <c r="AR726" s="173" t="s">
        <v>511</v>
      </c>
      <c r="AT726" s="173" t="s">
        <v>376</v>
      </c>
      <c r="AU726" s="173" t="s">
        <v>86</v>
      </c>
      <c r="AY726" s="38" t="s">
        <v>245</v>
      </c>
      <c r="BE726" s="174">
        <f>IF(N726="základní",J726,0)</f>
        <v>0</v>
      </c>
      <c r="BF726" s="174">
        <f>IF(N726="snížená",J726,0)</f>
        <v>0</v>
      </c>
      <c r="BG726" s="174">
        <f>IF(N726="zákl. přenesená",J726,0)</f>
        <v>0</v>
      </c>
      <c r="BH726" s="174">
        <f>IF(N726="sníž. přenesená",J726,0)</f>
        <v>0</v>
      </c>
      <c r="BI726" s="174">
        <f>IF(N726="nulová",J726,0)</f>
        <v>0</v>
      </c>
      <c r="BJ726" s="38" t="s">
        <v>8</v>
      </c>
      <c r="BK726" s="174">
        <f>ROUND(I726*H726,0)</f>
        <v>0</v>
      </c>
      <c r="BL726" s="38" t="s">
        <v>407</v>
      </c>
      <c r="BM726" s="173" t="s">
        <v>1092</v>
      </c>
    </row>
    <row r="727" spans="2:65" s="176" customFormat="1">
      <c r="B727" s="175"/>
      <c r="D727" s="177" t="s">
        <v>254</v>
      </c>
      <c r="E727" s="178" t="s">
        <v>1</v>
      </c>
      <c r="F727" s="179" t="s">
        <v>1093</v>
      </c>
      <c r="H727" s="180">
        <v>122.64700000000001</v>
      </c>
      <c r="I727" s="23"/>
      <c r="L727" s="175"/>
      <c r="M727" s="181"/>
      <c r="T727" s="182"/>
      <c r="AT727" s="178" t="s">
        <v>254</v>
      </c>
      <c r="AU727" s="178" t="s">
        <v>86</v>
      </c>
      <c r="AV727" s="176" t="s">
        <v>86</v>
      </c>
      <c r="AW727" s="176" t="s">
        <v>33</v>
      </c>
      <c r="AX727" s="176" t="s">
        <v>77</v>
      </c>
      <c r="AY727" s="178" t="s">
        <v>245</v>
      </c>
    </row>
    <row r="728" spans="2:65" s="184" customFormat="1">
      <c r="B728" s="183"/>
      <c r="D728" s="177" t="s">
        <v>254</v>
      </c>
      <c r="E728" s="185" t="s">
        <v>1</v>
      </c>
      <c r="F728" s="186" t="s">
        <v>1083</v>
      </c>
      <c r="H728" s="187">
        <v>122.64700000000001</v>
      </c>
      <c r="I728" s="24"/>
      <c r="L728" s="183"/>
      <c r="M728" s="188"/>
      <c r="T728" s="189"/>
      <c r="AT728" s="185" t="s">
        <v>254</v>
      </c>
      <c r="AU728" s="185" t="s">
        <v>86</v>
      </c>
      <c r="AV728" s="184" t="s">
        <v>258</v>
      </c>
      <c r="AW728" s="184" t="s">
        <v>33</v>
      </c>
      <c r="AX728" s="184" t="s">
        <v>8</v>
      </c>
      <c r="AY728" s="185" t="s">
        <v>245</v>
      </c>
    </row>
    <row r="729" spans="2:65" s="51" customFormat="1" ht="24.2" customHeight="1">
      <c r="B729" s="50"/>
      <c r="C729" s="163" t="s">
        <v>1094</v>
      </c>
      <c r="D729" s="163" t="s">
        <v>248</v>
      </c>
      <c r="E729" s="164" t="s">
        <v>1095</v>
      </c>
      <c r="F729" s="165" t="s">
        <v>1096</v>
      </c>
      <c r="G729" s="166" t="s">
        <v>251</v>
      </c>
      <c r="H729" s="167">
        <v>450.94499999999999</v>
      </c>
      <c r="I729" s="22"/>
      <c r="J729" s="168">
        <f>ROUND(I729*H729,0)</f>
        <v>0</v>
      </c>
      <c r="K729" s="165" t="s">
        <v>252</v>
      </c>
      <c r="L729" s="50"/>
      <c r="M729" s="169" t="s">
        <v>1</v>
      </c>
      <c r="N729" s="170" t="s">
        <v>42</v>
      </c>
      <c r="P729" s="171">
        <f>O729*H729</f>
        <v>0</v>
      </c>
      <c r="Q729" s="171">
        <v>0</v>
      </c>
      <c r="R729" s="171">
        <f>Q729*H729</f>
        <v>0</v>
      </c>
      <c r="S729" s="171">
        <v>0</v>
      </c>
      <c r="T729" s="172">
        <f>S729*H729</f>
        <v>0</v>
      </c>
      <c r="AR729" s="173" t="s">
        <v>407</v>
      </c>
      <c r="AT729" s="173" t="s">
        <v>248</v>
      </c>
      <c r="AU729" s="173" t="s">
        <v>86</v>
      </c>
      <c r="AY729" s="38" t="s">
        <v>245</v>
      </c>
      <c r="BE729" s="174">
        <f>IF(N729="základní",J729,0)</f>
        <v>0</v>
      </c>
      <c r="BF729" s="174">
        <f>IF(N729="snížená",J729,0)</f>
        <v>0</v>
      </c>
      <c r="BG729" s="174">
        <f>IF(N729="zákl. přenesená",J729,0)</f>
        <v>0</v>
      </c>
      <c r="BH729" s="174">
        <f>IF(N729="sníž. přenesená",J729,0)</f>
        <v>0</v>
      </c>
      <c r="BI729" s="174">
        <f>IF(N729="nulová",J729,0)</f>
        <v>0</v>
      </c>
      <c r="BJ729" s="38" t="s">
        <v>8</v>
      </c>
      <c r="BK729" s="174">
        <f>ROUND(I729*H729,0)</f>
        <v>0</v>
      </c>
      <c r="BL729" s="38" t="s">
        <v>407</v>
      </c>
      <c r="BM729" s="173" t="s">
        <v>1097</v>
      </c>
    </row>
    <row r="730" spans="2:65" s="176" customFormat="1">
      <c r="B730" s="175"/>
      <c r="D730" s="177" t="s">
        <v>254</v>
      </c>
      <c r="E730" s="178" t="s">
        <v>1</v>
      </c>
      <c r="F730" s="179" t="s">
        <v>194</v>
      </c>
      <c r="H730" s="180">
        <v>450.94499999999999</v>
      </c>
      <c r="I730" s="23"/>
      <c r="L730" s="175"/>
      <c r="M730" s="181"/>
      <c r="T730" s="182"/>
      <c r="AT730" s="178" t="s">
        <v>254</v>
      </c>
      <c r="AU730" s="178" t="s">
        <v>86</v>
      </c>
      <c r="AV730" s="176" t="s">
        <v>86</v>
      </c>
      <c r="AW730" s="176" t="s">
        <v>33</v>
      </c>
      <c r="AX730" s="176" t="s">
        <v>8</v>
      </c>
      <c r="AY730" s="178" t="s">
        <v>245</v>
      </c>
    </row>
    <row r="731" spans="2:65" s="51" customFormat="1" ht="24.2" customHeight="1">
      <c r="B731" s="50"/>
      <c r="C731" s="163" t="s">
        <v>1098</v>
      </c>
      <c r="D731" s="163" t="s">
        <v>248</v>
      </c>
      <c r="E731" s="164" t="s">
        <v>1099</v>
      </c>
      <c r="F731" s="165" t="s">
        <v>1100</v>
      </c>
      <c r="G731" s="166" t="s">
        <v>251</v>
      </c>
      <c r="H731" s="167">
        <v>450.94499999999999</v>
      </c>
      <c r="I731" s="22"/>
      <c r="J731" s="168">
        <f>ROUND(I731*H731,0)</f>
        <v>0</v>
      </c>
      <c r="K731" s="165" t="s">
        <v>252</v>
      </c>
      <c r="L731" s="50"/>
      <c r="M731" s="169" t="s">
        <v>1</v>
      </c>
      <c r="N731" s="170" t="s">
        <v>42</v>
      </c>
      <c r="P731" s="171">
        <f>O731*H731</f>
        <v>0</v>
      </c>
      <c r="Q731" s="171">
        <v>0</v>
      </c>
      <c r="R731" s="171">
        <f>Q731*H731</f>
        <v>0</v>
      </c>
      <c r="S731" s="171">
        <v>0</v>
      </c>
      <c r="T731" s="172">
        <f>S731*H731</f>
        <v>0</v>
      </c>
      <c r="AR731" s="173" t="s">
        <v>407</v>
      </c>
      <c r="AT731" s="173" t="s">
        <v>248</v>
      </c>
      <c r="AU731" s="173" t="s">
        <v>86</v>
      </c>
      <c r="AY731" s="38" t="s">
        <v>245</v>
      </c>
      <c r="BE731" s="174">
        <f>IF(N731="základní",J731,0)</f>
        <v>0</v>
      </c>
      <c r="BF731" s="174">
        <f>IF(N731="snížená",J731,0)</f>
        <v>0</v>
      </c>
      <c r="BG731" s="174">
        <f>IF(N731="zákl. přenesená",J731,0)</f>
        <v>0</v>
      </c>
      <c r="BH731" s="174">
        <f>IF(N731="sníž. přenesená",J731,0)</f>
        <v>0</v>
      </c>
      <c r="BI731" s="174">
        <f>IF(N731="nulová",J731,0)</f>
        <v>0</v>
      </c>
      <c r="BJ731" s="38" t="s">
        <v>8</v>
      </c>
      <c r="BK731" s="174">
        <f>ROUND(I731*H731,0)</f>
        <v>0</v>
      </c>
      <c r="BL731" s="38" t="s">
        <v>407</v>
      </c>
      <c r="BM731" s="173" t="s">
        <v>1101</v>
      </c>
    </row>
    <row r="732" spans="2:65" s="176" customFormat="1">
      <c r="B732" s="175"/>
      <c r="D732" s="177" t="s">
        <v>254</v>
      </c>
      <c r="E732" s="178" t="s">
        <v>1</v>
      </c>
      <c r="F732" s="179" t="s">
        <v>194</v>
      </c>
      <c r="H732" s="180">
        <v>450.94499999999999</v>
      </c>
      <c r="I732" s="23"/>
      <c r="L732" s="175"/>
      <c r="M732" s="181"/>
      <c r="T732" s="182"/>
      <c r="AT732" s="178" t="s">
        <v>254</v>
      </c>
      <c r="AU732" s="178" t="s">
        <v>86</v>
      </c>
      <c r="AV732" s="176" t="s">
        <v>86</v>
      </c>
      <c r="AW732" s="176" t="s">
        <v>33</v>
      </c>
      <c r="AX732" s="176" t="s">
        <v>8</v>
      </c>
      <c r="AY732" s="178" t="s">
        <v>245</v>
      </c>
    </row>
    <row r="733" spans="2:65" s="51" customFormat="1" ht="24.2" customHeight="1">
      <c r="B733" s="50"/>
      <c r="C733" s="190" t="s">
        <v>1102</v>
      </c>
      <c r="D733" s="190" t="s">
        <v>376</v>
      </c>
      <c r="E733" s="191" t="s">
        <v>1103</v>
      </c>
      <c r="F733" s="192" t="s">
        <v>1104</v>
      </c>
      <c r="G733" s="193" t="s">
        <v>251</v>
      </c>
      <c r="H733" s="194">
        <v>992.07899999999995</v>
      </c>
      <c r="I733" s="25"/>
      <c r="J733" s="195">
        <f>ROUND(I733*H733,0)</f>
        <v>0</v>
      </c>
      <c r="K733" s="192" t="s">
        <v>1</v>
      </c>
      <c r="L733" s="196"/>
      <c r="M733" s="197" t="s">
        <v>1</v>
      </c>
      <c r="N733" s="198" t="s">
        <v>42</v>
      </c>
      <c r="P733" s="171">
        <f>O733*H733</f>
        <v>0</v>
      </c>
      <c r="Q733" s="171">
        <v>2.9999999999999997E-4</v>
      </c>
      <c r="R733" s="171">
        <f>Q733*H733</f>
        <v>0.29762369999999994</v>
      </c>
      <c r="S733" s="171">
        <v>0</v>
      </c>
      <c r="T733" s="172">
        <f>S733*H733</f>
        <v>0</v>
      </c>
      <c r="AR733" s="173" t="s">
        <v>511</v>
      </c>
      <c r="AT733" s="173" t="s">
        <v>376</v>
      </c>
      <c r="AU733" s="173" t="s">
        <v>86</v>
      </c>
      <c r="AY733" s="38" t="s">
        <v>245</v>
      </c>
      <c r="BE733" s="174">
        <f>IF(N733="základní",J733,0)</f>
        <v>0</v>
      </c>
      <c r="BF733" s="174">
        <f>IF(N733="snížená",J733,0)</f>
        <v>0</v>
      </c>
      <c r="BG733" s="174">
        <f>IF(N733="zákl. přenesená",J733,0)</f>
        <v>0</v>
      </c>
      <c r="BH733" s="174">
        <f>IF(N733="sníž. přenesená",J733,0)</f>
        <v>0</v>
      </c>
      <c r="BI733" s="174">
        <f>IF(N733="nulová",J733,0)</f>
        <v>0</v>
      </c>
      <c r="BJ733" s="38" t="s">
        <v>8</v>
      </c>
      <c r="BK733" s="174">
        <f>ROUND(I733*H733,0)</f>
        <v>0</v>
      </c>
      <c r="BL733" s="38" t="s">
        <v>407</v>
      </c>
      <c r="BM733" s="173" t="s">
        <v>1105</v>
      </c>
    </row>
    <row r="734" spans="2:65" s="176" customFormat="1">
      <c r="B734" s="175"/>
      <c r="D734" s="177" t="s">
        <v>254</v>
      </c>
      <c r="E734" s="178" t="s">
        <v>1</v>
      </c>
      <c r="F734" s="179" t="s">
        <v>1106</v>
      </c>
      <c r="H734" s="180">
        <v>992.07899999999995</v>
      </c>
      <c r="I734" s="23"/>
      <c r="L734" s="175"/>
      <c r="M734" s="181"/>
      <c r="T734" s="182"/>
      <c r="AT734" s="178" t="s">
        <v>254</v>
      </c>
      <c r="AU734" s="178" t="s">
        <v>86</v>
      </c>
      <c r="AV734" s="176" t="s">
        <v>86</v>
      </c>
      <c r="AW734" s="176" t="s">
        <v>33</v>
      </c>
      <c r="AX734" s="176" t="s">
        <v>77</v>
      </c>
      <c r="AY734" s="178" t="s">
        <v>245</v>
      </c>
    </row>
    <row r="735" spans="2:65" s="184" customFormat="1">
      <c r="B735" s="183"/>
      <c r="D735" s="177" t="s">
        <v>254</v>
      </c>
      <c r="E735" s="185" t="s">
        <v>1</v>
      </c>
      <c r="F735" s="186" t="s">
        <v>265</v>
      </c>
      <c r="H735" s="187">
        <v>992.07899999999995</v>
      </c>
      <c r="I735" s="24"/>
      <c r="L735" s="183"/>
      <c r="M735" s="188"/>
      <c r="T735" s="189"/>
      <c r="AT735" s="185" t="s">
        <v>254</v>
      </c>
      <c r="AU735" s="185" t="s">
        <v>86</v>
      </c>
      <c r="AV735" s="184" t="s">
        <v>258</v>
      </c>
      <c r="AW735" s="184" t="s">
        <v>33</v>
      </c>
      <c r="AX735" s="184" t="s">
        <v>8</v>
      </c>
      <c r="AY735" s="185" t="s">
        <v>245</v>
      </c>
    </row>
    <row r="736" spans="2:65" s="51" customFormat="1" ht="24.2" customHeight="1">
      <c r="B736" s="50"/>
      <c r="C736" s="163" t="s">
        <v>1107</v>
      </c>
      <c r="D736" s="163" t="s">
        <v>248</v>
      </c>
      <c r="E736" s="164" t="s">
        <v>1108</v>
      </c>
      <c r="F736" s="165" t="s">
        <v>1109</v>
      </c>
      <c r="G736" s="166" t="s">
        <v>251</v>
      </c>
      <c r="H736" s="167">
        <v>102.206</v>
      </c>
      <c r="I736" s="22"/>
      <c r="J736" s="168">
        <f>ROUND(I736*H736,0)</f>
        <v>0</v>
      </c>
      <c r="K736" s="165" t="s">
        <v>252</v>
      </c>
      <c r="L736" s="50"/>
      <c r="M736" s="169" t="s">
        <v>1</v>
      </c>
      <c r="N736" s="170" t="s">
        <v>42</v>
      </c>
      <c r="P736" s="171">
        <f>O736*H736</f>
        <v>0</v>
      </c>
      <c r="Q736" s="171">
        <v>0</v>
      </c>
      <c r="R736" s="171">
        <f>Q736*H736</f>
        <v>0</v>
      </c>
      <c r="S736" s="171">
        <v>0</v>
      </c>
      <c r="T736" s="172">
        <f>S736*H736</f>
        <v>0</v>
      </c>
      <c r="AR736" s="173" t="s">
        <v>407</v>
      </c>
      <c r="AT736" s="173" t="s">
        <v>248</v>
      </c>
      <c r="AU736" s="173" t="s">
        <v>86</v>
      </c>
      <c r="AY736" s="38" t="s">
        <v>245</v>
      </c>
      <c r="BE736" s="174">
        <f>IF(N736="základní",J736,0)</f>
        <v>0</v>
      </c>
      <c r="BF736" s="174">
        <f>IF(N736="snížená",J736,0)</f>
        <v>0</v>
      </c>
      <c r="BG736" s="174">
        <f>IF(N736="zákl. přenesená",J736,0)</f>
        <v>0</v>
      </c>
      <c r="BH736" s="174">
        <f>IF(N736="sníž. přenesená",J736,0)</f>
        <v>0</v>
      </c>
      <c r="BI736" s="174">
        <f>IF(N736="nulová",J736,0)</f>
        <v>0</v>
      </c>
      <c r="BJ736" s="38" t="s">
        <v>8</v>
      </c>
      <c r="BK736" s="174">
        <f>ROUND(I736*H736,0)</f>
        <v>0</v>
      </c>
      <c r="BL736" s="38" t="s">
        <v>407</v>
      </c>
      <c r="BM736" s="173" t="s">
        <v>1110</v>
      </c>
    </row>
    <row r="737" spans="2:65" s="176" customFormat="1">
      <c r="B737" s="175"/>
      <c r="D737" s="177" t="s">
        <v>254</v>
      </c>
      <c r="E737" s="178" t="s">
        <v>1</v>
      </c>
      <c r="F737" s="179" t="s">
        <v>143</v>
      </c>
      <c r="H737" s="180">
        <v>102.206</v>
      </c>
      <c r="I737" s="23"/>
      <c r="L737" s="175"/>
      <c r="M737" s="181"/>
      <c r="T737" s="182"/>
      <c r="AT737" s="178" t="s">
        <v>254</v>
      </c>
      <c r="AU737" s="178" t="s">
        <v>86</v>
      </c>
      <c r="AV737" s="176" t="s">
        <v>86</v>
      </c>
      <c r="AW737" s="176" t="s">
        <v>33</v>
      </c>
      <c r="AX737" s="176" t="s">
        <v>8</v>
      </c>
      <c r="AY737" s="178" t="s">
        <v>245</v>
      </c>
    </row>
    <row r="738" spans="2:65" s="51" customFormat="1" ht="24.2" customHeight="1">
      <c r="B738" s="50"/>
      <c r="C738" s="163" t="s">
        <v>1111</v>
      </c>
      <c r="D738" s="163" t="s">
        <v>248</v>
      </c>
      <c r="E738" s="164" t="s">
        <v>1112</v>
      </c>
      <c r="F738" s="165" t="s">
        <v>1113</v>
      </c>
      <c r="G738" s="166" t="s">
        <v>251</v>
      </c>
      <c r="H738" s="167">
        <v>102.206</v>
      </c>
      <c r="I738" s="22"/>
      <c r="J738" s="168">
        <f>ROUND(I738*H738,0)</f>
        <v>0</v>
      </c>
      <c r="K738" s="165" t="s">
        <v>252</v>
      </c>
      <c r="L738" s="50"/>
      <c r="M738" s="169" t="s">
        <v>1</v>
      </c>
      <c r="N738" s="170" t="s">
        <v>42</v>
      </c>
      <c r="P738" s="171">
        <f>O738*H738</f>
        <v>0</v>
      </c>
      <c r="Q738" s="171">
        <v>0</v>
      </c>
      <c r="R738" s="171">
        <f>Q738*H738</f>
        <v>0</v>
      </c>
      <c r="S738" s="171">
        <v>0</v>
      </c>
      <c r="T738" s="172">
        <f>S738*H738</f>
        <v>0</v>
      </c>
      <c r="AR738" s="173" t="s">
        <v>407</v>
      </c>
      <c r="AT738" s="173" t="s">
        <v>248</v>
      </c>
      <c r="AU738" s="173" t="s">
        <v>86</v>
      </c>
      <c r="AY738" s="38" t="s">
        <v>245</v>
      </c>
      <c r="BE738" s="174">
        <f>IF(N738="základní",J738,0)</f>
        <v>0</v>
      </c>
      <c r="BF738" s="174">
        <f>IF(N738="snížená",J738,0)</f>
        <v>0</v>
      </c>
      <c r="BG738" s="174">
        <f>IF(N738="zákl. přenesená",J738,0)</f>
        <v>0</v>
      </c>
      <c r="BH738" s="174">
        <f>IF(N738="sníž. přenesená",J738,0)</f>
        <v>0</v>
      </c>
      <c r="BI738" s="174">
        <f>IF(N738="nulová",J738,0)</f>
        <v>0</v>
      </c>
      <c r="BJ738" s="38" t="s">
        <v>8</v>
      </c>
      <c r="BK738" s="174">
        <f>ROUND(I738*H738,0)</f>
        <v>0</v>
      </c>
      <c r="BL738" s="38" t="s">
        <v>407</v>
      </c>
      <c r="BM738" s="173" t="s">
        <v>1114</v>
      </c>
    </row>
    <row r="739" spans="2:65" s="176" customFormat="1">
      <c r="B739" s="175"/>
      <c r="D739" s="177" t="s">
        <v>254</v>
      </c>
      <c r="E739" s="178" t="s">
        <v>1</v>
      </c>
      <c r="F739" s="179" t="s">
        <v>143</v>
      </c>
      <c r="H739" s="180">
        <v>102.206</v>
      </c>
      <c r="I739" s="23"/>
      <c r="L739" s="175"/>
      <c r="M739" s="181"/>
      <c r="T739" s="182"/>
      <c r="AT739" s="178" t="s">
        <v>254</v>
      </c>
      <c r="AU739" s="178" t="s">
        <v>86</v>
      </c>
      <c r="AV739" s="176" t="s">
        <v>86</v>
      </c>
      <c r="AW739" s="176" t="s">
        <v>33</v>
      </c>
      <c r="AX739" s="176" t="s">
        <v>8</v>
      </c>
      <c r="AY739" s="178" t="s">
        <v>245</v>
      </c>
    </row>
    <row r="740" spans="2:65" s="51" customFormat="1" ht="24.2" customHeight="1">
      <c r="B740" s="50"/>
      <c r="C740" s="190" t="s">
        <v>1115</v>
      </c>
      <c r="D740" s="190" t="s">
        <v>376</v>
      </c>
      <c r="E740" s="191" t="s">
        <v>1103</v>
      </c>
      <c r="F740" s="192" t="s">
        <v>1104</v>
      </c>
      <c r="G740" s="193" t="s">
        <v>251</v>
      </c>
      <c r="H740" s="194">
        <v>224.85300000000001</v>
      </c>
      <c r="I740" s="25"/>
      <c r="J740" s="195">
        <f>ROUND(I740*H740,0)</f>
        <v>0</v>
      </c>
      <c r="K740" s="192" t="s">
        <v>1</v>
      </c>
      <c r="L740" s="196"/>
      <c r="M740" s="197" t="s">
        <v>1</v>
      </c>
      <c r="N740" s="198" t="s">
        <v>42</v>
      </c>
      <c r="P740" s="171">
        <f>O740*H740</f>
        <v>0</v>
      </c>
      <c r="Q740" s="171">
        <v>2.9999999999999997E-4</v>
      </c>
      <c r="R740" s="171">
        <f>Q740*H740</f>
        <v>6.7455899999999999E-2</v>
      </c>
      <c r="S740" s="171">
        <v>0</v>
      </c>
      <c r="T740" s="172">
        <f>S740*H740</f>
        <v>0</v>
      </c>
      <c r="AR740" s="173" t="s">
        <v>511</v>
      </c>
      <c r="AT740" s="173" t="s">
        <v>376</v>
      </c>
      <c r="AU740" s="173" t="s">
        <v>86</v>
      </c>
      <c r="AY740" s="38" t="s">
        <v>245</v>
      </c>
      <c r="BE740" s="174">
        <f>IF(N740="základní",J740,0)</f>
        <v>0</v>
      </c>
      <c r="BF740" s="174">
        <f>IF(N740="snížená",J740,0)</f>
        <v>0</v>
      </c>
      <c r="BG740" s="174">
        <f>IF(N740="zákl. přenesená",J740,0)</f>
        <v>0</v>
      </c>
      <c r="BH740" s="174">
        <f>IF(N740="sníž. přenesená",J740,0)</f>
        <v>0</v>
      </c>
      <c r="BI740" s="174">
        <f>IF(N740="nulová",J740,0)</f>
        <v>0</v>
      </c>
      <c r="BJ740" s="38" t="s">
        <v>8</v>
      </c>
      <c r="BK740" s="174">
        <f>ROUND(I740*H740,0)</f>
        <v>0</v>
      </c>
      <c r="BL740" s="38" t="s">
        <v>407</v>
      </c>
      <c r="BM740" s="173" t="s">
        <v>1116</v>
      </c>
    </row>
    <row r="741" spans="2:65" s="176" customFormat="1">
      <c r="B741" s="175"/>
      <c r="D741" s="177" t="s">
        <v>254</v>
      </c>
      <c r="E741" s="178" t="s">
        <v>1</v>
      </c>
      <c r="F741" s="179" t="s">
        <v>1117</v>
      </c>
      <c r="H741" s="180">
        <v>224.85300000000001</v>
      </c>
      <c r="I741" s="23"/>
      <c r="L741" s="175"/>
      <c r="M741" s="181"/>
      <c r="T741" s="182"/>
      <c r="AT741" s="178" t="s">
        <v>254</v>
      </c>
      <c r="AU741" s="178" t="s">
        <v>86</v>
      </c>
      <c r="AV741" s="176" t="s">
        <v>86</v>
      </c>
      <c r="AW741" s="176" t="s">
        <v>33</v>
      </c>
      <c r="AX741" s="176" t="s">
        <v>77</v>
      </c>
      <c r="AY741" s="178" t="s">
        <v>245</v>
      </c>
    </row>
    <row r="742" spans="2:65" s="184" customFormat="1">
      <c r="B742" s="183"/>
      <c r="D742" s="177" t="s">
        <v>254</v>
      </c>
      <c r="E742" s="185" t="s">
        <v>1</v>
      </c>
      <c r="F742" s="186" t="s">
        <v>265</v>
      </c>
      <c r="H742" s="187">
        <v>224.85300000000001</v>
      </c>
      <c r="I742" s="24"/>
      <c r="L742" s="183"/>
      <c r="M742" s="188"/>
      <c r="T742" s="189"/>
      <c r="AT742" s="185" t="s">
        <v>254</v>
      </c>
      <c r="AU742" s="185" t="s">
        <v>86</v>
      </c>
      <c r="AV742" s="184" t="s">
        <v>258</v>
      </c>
      <c r="AW742" s="184" t="s">
        <v>33</v>
      </c>
      <c r="AX742" s="184" t="s">
        <v>8</v>
      </c>
      <c r="AY742" s="185" t="s">
        <v>245</v>
      </c>
    </row>
    <row r="743" spans="2:65" s="51" customFormat="1" ht="24.2" customHeight="1">
      <c r="B743" s="50"/>
      <c r="C743" s="163" t="s">
        <v>1118</v>
      </c>
      <c r="D743" s="163" t="s">
        <v>248</v>
      </c>
      <c r="E743" s="164" t="s">
        <v>1119</v>
      </c>
      <c r="F743" s="165" t="s">
        <v>1120</v>
      </c>
      <c r="G743" s="166" t="s">
        <v>361</v>
      </c>
      <c r="H743" s="167">
        <v>125</v>
      </c>
      <c r="I743" s="22"/>
      <c r="J743" s="168">
        <f>ROUND(I743*H743,0)</f>
        <v>0</v>
      </c>
      <c r="K743" s="165" t="s">
        <v>252</v>
      </c>
      <c r="L743" s="50"/>
      <c r="M743" s="169" t="s">
        <v>1</v>
      </c>
      <c r="N743" s="170" t="s">
        <v>42</v>
      </c>
      <c r="P743" s="171">
        <f>O743*H743</f>
        <v>0</v>
      </c>
      <c r="Q743" s="171">
        <v>1.5E-5</v>
      </c>
      <c r="R743" s="171">
        <f>Q743*H743</f>
        <v>1.8750000000000001E-3</v>
      </c>
      <c r="S743" s="171">
        <v>0</v>
      </c>
      <c r="T743" s="172">
        <f>S743*H743</f>
        <v>0</v>
      </c>
      <c r="AR743" s="173" t="s">
        <v>407</v>
      </c>
      <c r="AT743" s="173" t="s">
        <v>248</v>
      </c>
      <c r="AU743" s="173" t="s">
        <v>86</v>
      </c>
      <c r="AY743" s="38" t="s">
        <v>245</v>
      </c>
      <c r="BE743" s="174">
        <f>IF(N743="základní",J743,0)</f>
        <v>0</v>
      </c>
      <c r="BF743" s="174">
        <f>IF(N743="snížená",J743,0)</f>
        <v>0</v>
      </c>
      <c r="BG743" s="174">
        <f>IF(N743="zákl. přenesená",J743,0)</f>
        <v>0</v>
      </c>
      <c r="BH743" s="174">
        <f>IF(N743="sníž. přenesená",J743,0)</f>
        <v>0</v>
      </c>
      <c r="BI743" s="174">
        <f>IF(N743="nulová",J743,0)</f>
        <v>0</v>
      </c>
      <c r="BJ743" s="38" t="s">
        <v>8</v>
      </c>
      <c r="BK743" s="174">
        <f>ROUND(I743*H743,0)</f>
        <v>0</v>
      </c>
      <c r="BL743" s="38" t="s">
        <v>407</v>
      </c>
      <c r="BM743" s="173" t="s">
        <v>1121</v>
      </c>
    </row>
    <row r="744" spans="2:65" s="176" customFormat="1">
      <c r="B744" s="175"/>
      <c r="D744" s="177" t="s">
        <v>254</v>
      </c>
      <c r="E744" s="178" t="s">
        <v>1</v>
      </c>
      <c r="F744" s="179" t="s">
        <v>1122</v>
      </c>
      <c r="H744" s="180">
        <v>93</v>
      </c>
      <c r="I744" s="23"/>
      <c r="L744" s="175"/>
      <c r="M744" s="181"/>
      <c r="T744" s="182"/>
      <c r="AT744" s="178" t="s">
        <v>254</v>
      </c>
      <c r="AU744" s="178" t="s">
        <v>86</v>
      </c>
      <c r="AV744" s="176" t="s">
        <v>86</v>
      </c>
      <c r="AW744" s="176" t="s">
        <v>33</v>
      </c>
      <c r="AX744" s="176" t="s">
        <v>77</v>
      </c>
      <c r="AY744" s="178" t="s">
        <v>245</v>
      </c>
    </row>
    <row r="745" spans="2:65" s="176" customFormat="1">
      <c r="B745" s="175"/>
      <c r="D745" s="177" t="s">
        <v>254</v>
      </c>
      <c r="E745" s="178" t="s">
        <v>1</v>
      </c>
      <c r="F745" s="179" t="s">
        <v>1123</v>
      </c>
      <c r="H745" s="180">
        <v>32</v>
      </c>
      <c r="I745" s="23"/>
      <c r="L745" s="175"/>
      <c r="M745" s="181"/>
      <c r="T745" s="182"/>
      <c r="AT745" s="178" t="s">
        <v>254</v>
      </c>
      <c r="AU745" s="178" t="s">
        <v>86</v>
      </c>
      <c r="AV745" s="176" t="s">
        <v>86</v>
      </c>
      <c r="AW745" s="176" t="s">
        <v>33</v>
      </c>
      <c r="AX745" s="176" t="s">
        <v>77</v>
      </c>
      <c r="AY745" s="178" t="s">
        <v>245</v>
      </c>
    </row>
    <row r="746" spans="2:65" s="184" customFormat="1">
      <c r="B746" s="183"/>
      <c r="D746" s="177" t="s">
        <v>254</v>
      </c>
      <c r="E746" s="185" t="s">
        <v>1</v>
      </c>
      <c r="F746" s="186" t="s">
        <v>265</v>
      </c>
      <c r="H746" s="187">
        <v>125</v>
      </c>
      <c r="I746" s="24"/>
      <c r="L746" s="183"/>
      <c r="M746" s="188"/>
      <c r="T746" s="189"/>
      <c r="AT746" s="185" t="s">
        <v>254</v>
      </c>
      <c r="AU746" s="185" t="s">
        <v>86</v>
      </c>
      <c r="AV746" s="184" t="s">
        <v>258</v>
      </c>
      <c r="AW746" s="184" t="s">
        <v>33</v>
      </c>
      <c r="AX746" s="184" t="s">
        <v>8</v>
      </c>
      <c r="AY746" s="185" t="s">
        <v>245</v>
      </c>
    </row>
    <row r="747" spans="2:65" s="51" customFormat="1" ht="24.2" customHeight="1">
      <c r="B747" s="50"/>
      <c r="C747" s="190" t="s">
        <v>1124</v>
      </c>
      <c r="D747" s="190" t="s">
        <v>376</v>
      </c>
      <c r="E747" s="191" t="s">
        <v>1125</v>
      </c>
      <c r="F747" s="192" t="s">
        <v>1126</v>
      </c>
      <c r="G747" s="193" t="s">
        <v>361</v>
      </c>
      <c r="H747" s="194">
        <v>32</v>
      </c>
      <c r="I747" s="25"/>
      <c r="J747" s="195">
        <f>ROUND(I747*H747,0)</f>
        <v>0</v>
      </c>
      <c r="K747" s="192" t="s">
        <v>252</v>
      </c>
      <c r="L747" s="196"/>
      <c r="M747" s="197" t="s">
        <v>1</v>
      </c>
      <c r="N747" s="198" t="s">
        <v>42</v>
      </c>
      <c r="P747" s="171">
        <f>O747*H747</f>
        <v>0</v>
      </c>
      <c r="Q747" s="171">
        <v>2.3000000000000001E-4</v>
      </c>
      <c r="R747" s="171">
        <f>Q747*H747</f>
        <v>7.3600000000000002E-3</v>
      </c>
      <c r="S747" s="171">
        <v>0</v>
      </c>
      <c r="T747" s="172">
        <f>S747*H747</f>
        <v>0</v>
      </c>
      <c r="AR747" s="173" t="s">
        <v>511</v>
      </c>
      <c r="AT747" s="173" t="s">
        <v>376</v>
      </c>
      <c r="AU747" s="173" t="s">
        <v>86</v>
      </c>
      <c r="AY747" s="38" t="s">
        <v>245</v>
      </c>
      <c r="BE747" s="174">
        <f>IF(N747="základní",J747,0)</f>
        <v>0</v>
      </c>
      <c r="BF747" s="174">
        <f>IF(N747="snížená",J747,0)</f>
        <v>0</v>
      </c>
      <c r="BG747" s="174">
        <f>IF(N747="zákl. přenesená",J747,0)</f>
        <v>0</v>
      </c>
      <c r="BH747" s="174">
        <f>IF(N747="sníž. přenesená",J747,0)</f>
        <v>0</v>
      </c>
      <c r="BI747" s="174">
        <f>IF(N747="nulová",J747,0)</f>
        <v>0</v>
      </c>
      <c r="BJ747" s="38" t="s">
        <v>8</v>
      </c>
      <c r="BK747" s="174">
        <f>ROUND(I747*H747,0)</f>
        <v>0</v>
      </c>
      <c r="BL747" s="38" t="s">
        <v>407</v>
      </c>
      <c r="BM747" s="173" t="s">
        <v>1127</v>
      </c>
    </row>
    <row r="748" spans="2:65" s="176" customFormat="1">
      <c r="B748" s="175"/>
      <c r="D748" s="177" t="s">
        <v>254</v>
      </c>
      <c r="E748" s="178" t="s">
        <v>1</v>
      </c>
      <c r="F748" s="179" t="s">
        <v>1123</v>
      </c>
      <c r="H748" s="180">
        <v>32</v>
      </c>
      <c r="I748" s="23"/>
      <c r="L748" s="175"/>
      <c r="M748" s="181"/>
      <c r="T748" s="182"/>
      <c r="AT748" s="178" t="s">
        <v>254</v>
      </c>
      <c r="AU748" s="178" t="s">
        <v>86</v>
      </c>
      <c r="AV748" s="176" t="s">
        <v>86</v>
      </c>
      <c r="AW748" s="176" t="s">
        <v>33</v>
      </c>
      <c r="AX748" s="176" t="s">
        <v>8</v>
      </c>
      <c r="AY748" s="178" t="s">
        <v>245</v>
      </c>
    </row>
    <row r="749" spans="2:65" s="51" customFormat="1" ht="24.2" customHeight="1">
      <c r="B749" s="50"/>
      <c r="C749" s="190" t="s">
        <v>1128</v>
      </c>
      <c r="D749" s="190" t="s">
        <v>376</v>
      </c>
      <c r="E749" s="191" t="s">
        <v>1129</v>
      </c>
      <c r="F749" s="192" t="s">
        <v>1130</v>
      </c>
      <c r="G749" s="193" t="s">
        <v>361</v>
      </c>
      <c r="H749" s="194">
        <v>93</v>
      </c>
      <c r="I749" s="25"/>
      <c r="J749" s="195">
        <f>ROUND(I749*H749,0)</f>
        <v>0</v>
      </c>
      <c r="K749" s="192" t="s">
        <v>252</v>
      </c>
      <c r="L749" s="196"/>
      <c r="M749" s="197" t="s">
        <v>1</v>
      </c>
      <c r="N749" s="198" t="s">
        <v>42</v>
      </c>
      <c r="P749" s="171">
        <f>O749*H749</f>
        <v>0</v>
      </c>
      <c r="Q749" s="171">
        <v>2.5999999999999998E-4</v>
      </c>
      <c r="R749" s="171">
        <f>Q749*H749</f>
        <v>2.4179999999999997E-2</v>
      </c>
      <c r="S749" s="171">
        <v>0</v>
      </c>
      <c r="T749" s="172">
        <f>S749*H749</f>
        <v>0</v>
      </c>
      <c r="AR749" s="173" t="s">
        <v>511</v>
      </c>
      <c r="AT749" s="173" t="s">
        <v>376</v>
      </c>
      <c r="AU749" s="173" t="s">
        <v>86</v>
      </c>
      <c r="AY749" s="38" t="s">
        <v>245</v>
      </c>
      <c r="BE749" s="174">
        <f>IF(N749="základní",J749,0)</f>
        <v>0</v>
      </c>
      <c r="BF749" s="174">
        <f>IF(N749="snížená",J749,0)</f>
        <v>0</v>
      </c>
      <c r="BG749" s="174">
        <f>IF(N749="zákl. přenesená",J749,0)</f>
        <v>0</v>
      </c>
      <c r="BH749" s="174">
        <f>IF(N749="sníž. přenesená",J749,0)</f>
        <v>0</v>
      </c>
      <c r="BI749" s="174">
        <f>IF(N749="nulová",J749,0)</f>
        <v>0</v>
      </c>
      <c r="BJ749" s="38" t="s">
        <v>8</v>
      </c>
      <c r="BK749" s="174">
        <f>ROUND(I749*H749,0)</f>
        <v>0</v>
      </c>
      <c r="BL749" s="38" t="s">
        <v>407</v>
      </c>
      <c r="BM749" s="173" t="s">
        <v>1131</v>
      </c>
    </row>
    <row r="750" spans="2:65" s="176" customFormat="1">
      <c r="B750" s="175"/>
      <c r="D750" s="177" t="s">
        <v>254</v>
      </c>
      <c r="E750" s="178" t="s">
        <v>1</v>
      </c>
      <c r="F750" s="179" t="s">
        <v>1122</v>
      </c>
      <c r="H750" s="180">
        <v>93</v>
      </c>
      <c r="I750" s="23"/>
      <c r="L750" s="175"/>
      <c r="M750" s="181"/>
      <c r="T750" s="182"/>
      <c r="AT750" s="178" t="s">
        <v>254</v>
      </c>
      <c r="AU750" s="178" t="s">
        <v>86</v>
      </c>
      <c r="AV750" s="176" t="s">
        <v>86</v>
      </c>
      <c r="AW750" s="176" t="s">
        <v>33</v>
      </c>
      <c r="AX750" s="176" t="s">
        <v>8</v>
      </c>
      <c r="AY750" s="178" t="s">
        <v>245</v>
      </c>
    </row>
    <row r="751" spans="2:65" s="51" customFormat="1" ht="24.2" customHeight="1">
      <c r="B751" s="50"/>
      <c r="C751" s="163" t="s">
        <v>1132</v>
      </c>
      <c r="D751" s="163" t="s">
        <v>248</v>
      </c>
      <c r="E751" s="164" t="s">
        <v>1133</v>
      </c>
      <c r="F751" s="165" t="s">
        <v>1134</v>
      </c>
      <c r="G751" s="166" t="s">
        <v>361</v>
      </c>
      <c r="H751" s="167">
        <v>272</v>
      </c>
      <c r="I751" s="22"/>
      <c r="J751" s="168">
        <f>ROUND(I751*H751,0)</f>
        <v>0</v>
      </c>
      <c r="K751" s="165" t="s">
        <v>252</v>
      </c>
      <c r="L751" s="50"/>
      <c r="M751" s="169" t="s">
        <v>1</v>
      </c>
      <c r="N751" s="170" t="s">
        <v>42</v>
      </c>
      <c r="P751" s="171">
        <f>O751*H751</f>
        <v>0</v>
      </c>
      <c r="Q751" s="171">
        <v>1.0000000000000001E-5</v>
      </c>
      <c r="R751" s="171">
        <f>Q751*H751</f>
        <v>2.7200000000000002E-3</v>
      </c>
      <c r="S751" s="171">
        <v>0</v>
      </c>
      <c r="T751" s="172">
        <f>S751*H751</f>
        <v>0</v>
      </c>
      <c r="AR751" s="173" t="s">
        <v>407</v>
      </c>
      <c r="AT751" s="173" t="s">
        <v>248</v>
      </c>
      <c r="AU751" s="173" t="s">
        <v>86</v>
      </c>
      <c r="AY751" s="38" t="s">
        <v>245</v>
      </c>
      <c r="BE751" s="174">
        <f>IF(N751="základní",J751,0)</f>
        <v>0</v>
      </c>
      <c r="BF751" s="174">
        <f>IF(N751="snížená",J751,0)</f>
        <v>0</v>
      </c>
      <c r="BG751" s="174">
        <f>IF(N751="zákl. přenesená",J751,0)</f>
        <v>0</v>
      </c>
      <c r="BH751" s="174">
        <f>IF(N751="sníž. přenesená",J751,0)</f>
        <v>0</v>
      </c>
      <c r="BI751" s="174">
        <f>IF(N751="nulová",J751,0)</f>
        <v>0</v>
      </c>
      <c r="BJ751" s="38" t="s">
        <v>8</v>
      </c>
      <c r="BK751" s="174">
        <f>ROUND(I751*H751,0)</f>
        <v>0</v>
      </c>
      <c r="BL751" s="38" t="s">
        <v>407</v>
      </c>
      <c r="BM751" s="173" t="s">
        <v>1135</v>
      </c>
    </row>
    <row r="752" spans="2:65" s="176" customFormat="1">
      <c r="B752" s="175"/>
      <c r="D752" s="177" t="s">
        <v>254</v>
      </c>
      <c r="E752" s="178" t="s">
        <v>1</v>
      </c>
      <c r="F752" s="179" t="s">
        <v>1136</v>
      </c>
      <c r="H752" s="180">
        <v>272</v>
      </c>
      <c r="I752" s="23"/>
      <c r="L752" s="175"/>
      <c r="M752" s="181"/>
      <c r="T752" s="182"/>
      <c r="AT752" s="178" t="s">
        <v>254</v>
      </c>
      <c r="AU752" s="178" t="s">
        <v>86</v>
      </c>
      <c r="AV752" s="176" t="s">
        <v>86</v>
      </c>
      <c r="AW752" s="176" t="s">
        <v>33</v>
      </c>
      <c r="AX752" s="176" t="s">
        <v>8</v>
      </c>
      <c r="AY752" s="178" t="s">
        <v>245</v>
      </c>
    </row>
    <row r="753" spans="2:65" s="51" customFormat="1" ht="24.2" customHeight="1">
      <c r="B753" s="50"/>
      <c r="C753" s="163" t="s">
        <v>1137</v>
      </c>
      <c r="D753" s="163" t="s">
        <v>248</v>
      </c>
      <c r="E753" s="164" t="s">
        <v>1138</v>
      </c>
      <c r="F753" s="165" t="s">
        <v>1139</v>
      </c>
      <c r="G753" s="166" t="s">
        <v>283</v>
      </c>
      <c r="H753" s="167">
        <v>1.7969999999999999</v>
      </c>
      <c r="I753" s="22"/>
      <c r="J753" s="168">
        <f>ROUND(I753*H753,0)</f>
        <v>0</v>
      </c>
      <c r="K753" s="165" t="s">
        <v>252</v>
      </c>
      <c r="L753" s="50"/>
      <c r="M753" s="169" t="s">
        <v>1</v>
      </c>
      <c r="N753" s="170" t="s">
        <v>42</v>
      </c>
      <c r="P753" s="171">
        <f>O753*H753</f>
        <v>0</v>
      </c>
      <c r="Q753" s="171">
        <v>0</v>
      </c>
      <c r="R753" s="171">
        <f>Q753*H753</f>
        <v>0</v>
      </c>
      <c r="S753" s="171">
        <v>0</v>
      </c>
      <c r="T753" s="172">
        <f>S753*H753</f>
        <v>0</v>
      </c>
      <c r="AR753" s="173" t="s">
        <v>407</v>
      </c>
      <c r="AT753" s="173" t="s">
        <v>248</v>
      </c>
      <c r="AU753" s="173" t="s">
        <v>86</v>
      </c>
      <c r="AY753" s="38" t="s">
        <v>245</v>
      </c>
      <c r="BE753" s="174">
        <f>IF(N753="základní",J753,0)</f>
        <v>0</v>
      </c>
      <c r="BF753" s="174">
        <f>IF(N753="snížená",J753,0)</f>
        <v>0</v>
      </c>
      <c r="BG753" s="174">
        <f>IF(N753="zákl. přenesená",J753,0)</f>
        <v>0</v>
      </c>
      <c r="BH753" s="174">
        <f>IF(N753="sníž. přenesená",J753,0)</f>
        <v>0</v>
      </c>
      <c r="BI753" s="174">
        <f>IF(N753="nulová",J753,0)</f>
        <v>0</v>
      </c>
      <c r="BJ753" s="38" t="s">
        <v>8</v>
      </c>
      <c r="BK753" s="174">
        <f>ROUND(I753*H753,0)</f>
        <v>0</v>
      </c>
      <c r="BL753" s="38" t="s">
        <v>407</v>
      </c>
      <c r="BM753" s="173" t="s">
        <v>1140</v>
      </c>
    </row>
    <row r="754" spans="2:65" s="152" customFormat="1" ht="22.9" customHeight="1">
      <c r="B754" s="151"/>
      <c r="D754" s="153" t="s">
        <v>76</v>
      </c>
      <c r="E754" s="161" t="s">
        <v>1141</v>
      </c>
      <c r="F754" s="161" t="s">
        <v>1142</v>
      </c>
      <c r="I754" s="21"/>
      <c r="J754" s="162">
        <f>BK754</f>
        <v>0</v>
      </c>
      <c r="L754" s="151"/>
      <c r="M754" s="156"/>
      <c r="P754" s="157">
        <f>SUM(P755:P826)</f>
        <v>0</v>
      </c>
      <c r="R754" s="157">
        <f>SUM(R755:R826)</f>
        <v>5.1291214659639994</v>
      </c>
      <c r="T754" s="158">
        <f>SUM(T755:T826)</f>
        <v>6.7049784999999993</v>
      </c>
      <c r="AR754" s="153" t="s">
        <v>86</v>
      </c>
      <c r="AT754" s="159" t="s">
        <v>76</v>
      </c>
      <c r="AU754" s="159" t="s">
        <v>8</v>
      </c>
      <c r="AY754" s="153" t="s">
        <v>245</v>
      </c>
      <c r="BK754" s="160">
        <f>SUM(BK755:BK826)</f>
        <v>0</v>
      </c>
    </row>
    <row r="755" spans="2:65" s="51" customFormat="1" ht="24.2" customHeight="1">
      <c r="B755" s="50"/>
      <c r="C755" s="163" t="s">
        <v>1143</v>
      </c>
      <c r="D755" s="163" t="s">
        <v>248</v>
      </c>
      <c r="E755" s="164" t="s">
        <v>1144</v>
      </c>
      <c r="F755" s="165" t="s">
        <v>1145</v>
      </c>
      <c r="G755" s="166" t="s">
        <v>251</v>
      </c>
      <c r="H755" s="167">
        <v>442.33800000000002</v>
      </c>
      <c r="I755" s="22"/>
      <c r="J755" s="168">
        <f>ROUND(I755*H755,0)</f>
        <v>0</v>
      </c>
      <c r="K755" s="165" t="s">
        <v>252</v>
      </c>
      <c r="L755" s="50"/>
      <c r="M755" s="169" t="s">
        <v>1</v>
      </c>
      <c r="N755" s="170" t="s">
        <v>42</v>
      </c>
      <c r="P755" s="171">
        <f>O755*H755</f>
        <v>0</v>
      </c>
      <c r="Q755" s="171">
        <v>0</v>
      </c>
      <c r="R755" s="171">
        <f>Q755*H755</f>
        <v>0</v>
      </c>
      <c r="S755" s="171">
        <v>0</v>
      </c>
      <c r="T755" s="172">
        <f>S755*H755</f>
        <v>0</v>
      </c>
      <c r="AR755" s="173" t="s">
        <v>407</v>
      </c>
      <c r="AT755" s="173" t="s">
        <v>248</v>
      </c>
      <c r="AU755" s="173" t="s">
        <v>86</v>
      </c>
      <c r="AY755" s="38" t="s">
        <v>245</v>
      </c>
      <c r="BE755" s="174">
        <f>IF(N755="základní",J755,0)</f>
        <v>0</v>
      </c>
      <c r="BF755" s="174">
        <f>IF(N755="snížená",J755,0)</f>
        <v>0</v>
      </c>
      <c r="BG755" s="174">
        <f>IF(N755="zákl. přenesená",J755,0)</f>
        <v>0</v>
      </c>
      <c r="BH755" s="174">
        <f>IF(N755="sníž. přenesená",J755,0)</f>
        <v>0</v>
      </c>
      <c r="BI755" s="174">
        <f>IF(N755="nulová",J755,0)</f>
        <v>0</v>
      </c>
      <c r="BJ755" s="38" t="s">
        <v>8</v>
      </c>
      <c r="BK755" s="174">
        <f>ROUND(I755*H755,0)</f>
        <v>0</v>
      </c>
      <c r="BL755" s="38" t="s">
        <v>407</v>
      </c>
      <c r="BM755" s="173" t="s">
        <v>1146</v>
      </c>
    </row>
    <row r="756" spans="2:65" s="176" customFormat="1">
      <c r="B756" s="175"/>
      <c r="D756" s="177" t="s">
        <v>254</v>
      </c>
      <c r="E756" s="178" t="s">
        <v>1</v>
      </c>
      <c r="F756" s="179" t="s">
        <v>1147</v>
      </c>
      <c r="H756" s="180">
        <v>426.06200000000001</v>
      </c>
      <c r="I756" s="23"/>
      <c r="L756" s="175"/>
      <c r="M756" s="181"/>
      <c r="T756" s="182"/>
      <c r="AT756" s="178" t="s">
        <v>254</v>
      </c>
      <c r="AU756" s="178" t="s">
        <v>86</v>
      </c>
      <c r="AV756" s="176" t="s">
        <v>86</v>
      </c>
      <c r="AW756" s="176" t="s">
        <v>33</v>
      </c>
      <c r="AX756" s="176" t="s">
        <v>77</v>
      </c>
      <c r="AY756" s="178" t="s">
        <v>245</v>
      </c>
    </row>
    <row r="757" spans="2:65" s="184" customFormat="1">
      <c r="B757" s="183"/>
      <c r="D757" s="177" t="s">
        <v>254</v>
      </c>
      <c r="E757" s="185" t="s">
        <v>1</v>
      </c>
      <c r="F757" s="186" t="s">
        <v>1148</v>
      </c>
      <c r="H757" s="187">
        <v>426.06200000000001</v>
      </c>
      <c r="I757" s="24"/>
      <c r="L757" s="183"/>
      <c r="M757" s="188"/>
      <c r="T757" s="189"/>
      <c r="AT757" s="185" t="s">
        <v>254</v>
      </c>
      <c r="AU757" s="185" t="s">
        <v>86</v>
      </c>
      <c r="AV757" s="184" t="s">
        <v>258</v>
      </c>
      <c r="AW757" s="184" t="s">
        <v>33</v>
      </c>
      <c r="AX757" s="184" t="s">
        <v>77</v>
      </c>
      <c r="AY757" s="185" t="s">
        <v>245</v>
      </c>
    </row>
    <row r="758" spans="2:65" s="176" customFormat="1">
      <c r="B758" s="175"/>
      <c r="D758" s="177" t="s">
        <v>254</v>
      </c>
      <c r="E758" s="178" t="s">
        <v>1</v>
      </c>
      <c r="F758" s="179" t="s">
        <v>1149</v>
      </c>
      <c r="H758" s="180">
        <v>6.68</v>
      </c>
      <c r="I758" s="23"/>
      <c r="L758" s="175"/>
      <c r="M758" s="181"/>
      <c r="T758" s="182"/>
      <c r="AT758" s="178" t="s">
        <v>254</v>
      </c>
      <c r="AU758" s="178" t="s">
        <v>86</v>
      </c>
      <c r="AV758" s="176" t="s">
        <v>86</v>
      </c>
      <c r="AW758" s="176" t="s">
        <v>33</v>
      </c>
      <c r="AX758" s="176" t="s">
        <v>77</v>
      </c>
      <c r="AY758" s="178" t="s">
        <v>245</v>
      </c>
    </row>
    <row r="759" spans="2:65" s="176" customFormat="1">
      <c r="B759" s="175"/>
      <c r="D759" s="177" t="s">
        <v>254</v>
      </c>
      <c r="E759" s="178" t="s">
        <v>1</v>
      </c>
      <c r="F759" s="179" t="s">
        <v>1150</v>
      </c>
      <c r="H759" s="180">
        <v>9.5960000000000001</v>
      </c>
      <c r="I759" s="23"/>
      <c r="L759" s="175"/>
      <c r="M759" s="181"/>
      <c r="T759" s="182"/>
      <c r="AT759" s="178" t="s">
        <v>254</v>
      </c>
      <c r="AU759" s="178" t="s">
        <v>86</v>
      </c>
      <c r="AV759" s="176" t="s">
        <v>86</v>
      </c>
      <c r="AW759" s="176" t="s">
        <v>33</v>
      </c>
      <c r="AX759" s="176" t="s">
        <v>77</v>
      </c>
      <c r="AY759" s="178" t="s">
        <v>245</v>
      </c>
    </row>
    <row r="760" spans="2:65" s="184" customFormat="1">
      <c r="B760" s="183"/>
      <c r="D760" s="177" t="s">
        <v>254</v>
      </c>
      <c r="E760" s="185" t="s">
        <v>1</v>
      </c>
      <c r="F760" s="186" t="s">
        <v>1151</v>
      </c>
      <c r="H760" s="187">
        <v>16.276</v>
      </c>
      <c r="I760" s="24"/>
      <c r="L760" s="183"/>
      <c r="M760" s="188"/>
      <c r="T760" s="189"/>
      <c r="AT760" s="185" t="s">
        <v>254</v>
      </c>
      <c r="AU760" s="185" t="s">
        <v>86</v>
      </c>
      <c r="AV760" s="184" t="s">
        <v>258</v>
      </c>
      <c r="AW760" s="184" t="s">
        <v>33</v>
      </c>
      <c r="AX760" s="184" t="s">
        <v>77</v>
      </c>
      <c r="AY760" s="185" t="s">
        <v>245</v>
      </c>
    </row>
    <row r="761" spans="2:65" s="200" customFormat="1">
      <c r="B761" s="199"/>
      <c r="D761" s="177" t="s">
        <v>254</v>
      </c>
      <c r="E761" s="201" t="s">
        <v>152</v>
      </c>
      <c r="F761" s="202" t="s">
        <v>1152</v>
      </c>
      <c r="H761" s="203">
        <v>442.33800000000002</v>
      </c>
      <c r="I761" s="26"/>
      <c r="L761" s="199"/>
      <c r="M761" s="204"/>
      <c r="T761" s="205"/>
      <c r="AT761" s="201" t="s">
        <v>254</v>
      </c>
      <c r="AU761" s="201" t="s">
        <v>86</v>
      </c>
      <c r="AV761" s="200" t="s">
        <v>92</v>
      </c>
      <c r="AW761" s="200" t="s">
        <v>33</v>
      </c>
      <c r="AX761" s="200" t="s">
        <v>8</v>
      </c>
      <c r="AY761" s="201" t="s">
        <v>245</v>
      </c>
    </row>
    <row r="762" spans="2:65" s="51" customFormat="1" ht="16.5" customHeight="1">
      <c r="B762" s="50"/>
      <c r="C762" s="190" t="s">
        <v>1153</v>
      </c>
      <c r="D762" s="190" t="s">
        <v>376</v>
      </c>
      <c r="E762" s="191" t="s">
        <v>1154</v>
      </c>
      <c r="F762" s="192" t="s">
        <v>1155</v>
      </c>
      <c r="G762" s="193" t="s">
        <v>283</v>
      </c>
      <c r="H762" s="194">
        <v>0.13300000000000001</v>
      </c>
      <c r="I762" s="25"/>
      <c r="J762" s="195">
        <f>ROUND(I762*H762,0)</f>
        <v>0</v>
      </c>
      <c r="K762" s="192" t="s">
        <v>252</v>
      </c>
      <c r="L762" s="196"/>
      <c r="M762" s="197" t="s">
        <v>1</v>
      </c>
      <c r="N762" s="198" t="s">
        <v>42</v>
      </c>
      <c r="P762" s="171">
        <f>O762*H762</f>
        <v>0</v>
      </c>
      <c r="Q762" s="171">
        <v>1</v>
      </c>
      <c r="R762" s="171">
        <f>Q762*H762</f>
        <v>0.13300000000000001</v>
      </c>
      <c r="S762" s="171">
        <v>0</v>
      </c>
      <c r="T762" s="172">
        <f>S762*H762</f>
        <v>0</v>
      </c>
      <c r="AR762" s="173" t="s">
        <v>511</v>
      </c>
      <c r="AT762" s="173" t="s">
        <v>376</v>
      </c>
      <c r="AU762" s="173" t="s">
        <v>86</v>
      </c>
      <c r="AY762" s="38" t="s">
        <v>245</v>
      </c>
      <c r="BE762" s="174">
        <f>IF(N762="základní",J762,0)</f>
        <v>0</v>
      </c>
      <c r="BF762" s="174">
        <f>IF(N762="snížená",J762,0)</f>
        <v>0</v>
      </c>
      <c r="BG762" s="174">
        <f>IF(N762="zákl. přenesená",J762,0)</f>
        <v>0</v>
      </c>
      <c r="BH762" s="174">
        <f>IF(N762="sníž. přenesená",J762,0)</f>
        <v>0</v>
      </c>
      <c r="BI762" s="174">
        <f>IF(N762="nulová",J762,0)</f>
        <v>0</v>
      </c>
      <c r="BJ762" s="38" t="s">
        <v>8</v>
      </c>
      <c r="BK762" s="174">
        <f>ROUND(I762*H762,0)</f>
        <v>0</v>
      </c>
      <c r="BL762" s="38" t="s">
        <v>407</v>
      </c>
      <c r="BM762" s="173" t="s">
        <v>1156</v>
      </c>
    </row>
    <row r="763" spans="2:65" s="176" customFormat="1">
      <c r="B763" s="175"/>
      <c r="D763" s="177" t="s">
        <v>254</v>
      </c>
      <c r="E763" s="178" t="s">
        <v>1</v>
      </c>
      <c r="F763" s="179" t="s">
        <v>1157</v>
      </c>
      <c r="H763" s="180">
        <v>0.13300000000000001</v>
      </c>
      <c r="I763" s="23"/>
      <c r="L763" s="175"/>
      <c r="M763" s="181"/>
      <c r="T763" s="182"/>
      <c r="AT763" s="178" t="s">
        <v>254</v>
      </c>
      <c r="AU763" s="178" t="s">
        <v>86</v>
      </c>
      <c r="AV763" s="176" t="s">
        <v>86</v>
      </c>
      <c r="AW763" s="176" t="s">
        <v>33</v>
      </c>
      <c r="AX763" s="176" t="s">
        <v>8</v>
      </c>
      <c r="AY763" s="178" t="s">
        <v>245</v>
      </c>
    </row>
    <row r="764" spans="2:65" s="51" customFormat="1" ht="24.2" customHeight="1">
      <c r="B764" s="50"/>
      <c r="C764" s="163" t="s">
        <v>1158</v>
      </c>
      <c r="D764" s="163" t="s">
        <v>248</v>
      </c>
      <c r="E764" s="164" t="s">
        <v>1159</v>
      </c>
      <c r="F764" s="165" t="s">
        <v>1160</v>
      </c>
      <c r="G764" s="166" t="s">
        <v>251</v>
      </c>
      <c r="H764" s="167">
        <v>433.43</v>
      </c>
      <c r="I764" s="22"/>
      <c r="J764" s="168">
        <f>ROUND(I764*H764,0)</f>
        <v>0</v>
      </c>
      <c r="K764" s="165" t="s">
        <v>252</v>
      </c>
      <c r="L764" s="50"/>
      <c r="M764" s="169" t="s">
        <v>1</v>
      </c>
      <c r="N764" s="170" t="s">
        <v>42</v>
      </c>
      <c r="P764" s="171">
        <f>O764*H764</f>
        <v>0</v>
      </c>
      <c r="Q764" s="171">
        <v>0</v>
      </c>
      <c r="R764" s="171">
        <f>Q764*H764</f>
        <v>0</v>
      </c>
      <c r="S764" s="171">
        <v>1.0999999999999999E-2</v>
      </c>
      <c r="T764" s="172">
        <f>S764*H764</f>
        <v>4.7677299999999994</v>
      </c>
      <c r="AR764" s="173" t="s">
        <v>407</v>
      </c>
      <c r="AT764" s="173" t="s">
        <v>248</v>
      </c>
      <c r="AU764" s="173" t="s">
        <v>86</v>
      </c>
      <c r="AY764" s="38" t="s">
        <v>245</v>
      </c>
      <c r="BE764" s="174">
        <f>IF(N764="základní",J764,0)</f>
        <v>0</v>
      </c>
      <c r="BF764" s="174">
        <f>IF(N764="snížená",J764,0)</f>
        <v>0</v>
      </c>
      <c r="BG764" s="174">
        <f>IF(N764="zákl. přenesená",J764,0)</f>
        <v>0</v>
      </c>
      <c r="BH764" s="174">
        <f>IF(N764="sníž. přenesená",J764,0)</f>
        <v>0</v>
      </c>
      <c r="BI764" s="174">
        <f>IF(N764="nulová",J764,0)</f>
        <v>0</v>
      </c>
      <c r="BJ764" s="38" t="s">
        <v>8</v>
      </c>
      <c r="BK764" s="174">
        <f>ROUND(I764*H764,0)</f>
        <v>0</v>
      </c>
      <c r="BL764" s="38" t="s">
        <v>407</v>
      </c>
      <c r="BM764" s="173" t="s">
        <v>1161</v>
      </c>
    </row>
    <row r="765" spans="2:65" s="176" customFormat="1">
      <c r="B765" s="175"/>
      <c r="D765" s="177" t="s">
        <v>254</v>
      </c>
      <c r="E765" s="178" t="s">
        <v>1</v>
      </c>
      <c r="F765" s="179" t="s">
        <v>1162</v>
      </c>
      <c r="H765" s="180">
        <v>433.43</v>
      </c>
      <c r="I765" s="23"/>
      <c r="L765" s="175"/>
      <c r="M765" s="181"/>
      <c r="T765" s="182"/>
      <c r="AT765" s="178" t="s">
        <v>254</v>
      </c>
      <c r="AU765" s="178" t="s">
        <v>86</v>
      </c>
      <c r="AV765" s="176" t="s">
        <v>86</v>
      </c>
      <c r="AW765" s="176" t="s">
        <v>33</v>
      </c>
      <c r="AX765" s="176" t="s">
        <v>77</v>
      </c>
      <c r="AY765" s="178" t="s">
        <v>245</v>
      </c>
    </row>
    <row r="766" spans="2:65" s="184" customFormat="1">
      <c r="B766" s="183"/>
      <c r="D766" s="177" t="s">
        <v>254</v>
      </c>
      <c r="E766" s="185" t="s">
        <v>1</v>
      </c>
      <c r="F766" s="186" t="s">
        <v>265</v>
      </c>
      <c r="H766" s="187">
        <v>433.43</v>
      </c>
      <c r="I766" s="24"/>
      <c r="L766" s="183"/>
      <c r="M766" s="188"/>
      <c r="T766" s="189"/>
      <c r="AT766" s="185" t="s">
        <v>254</v>
      </c>
      <c r="AU766" s="185" t="s">
        <v>86</v>
      </c>
      <c r="AV766" s="184" t="s">
        <v>258</v>
      </c>
      <c r="AW766" s="184" t="s">
        <v>33</v>
      </c>
      <c r="AX766" s="184" t="s">
        <v>8</v>
      </c>
      <c r="AY766" s="185" t="s">
        <v>245</v>
      </c>
    </row>
    <row r="767" spans="2:65" s="51" customFormat="1" ht="24.2" customHeight="1">
      <c r="B767" s="50"/>
      <c r="C767" s="163" t="s">
        <v>1163</v>
      </c>
      <c r="D767" s="163" t="s">
        <v>248</v>
      </c>
      <c r="E767" s="164" t="s">
        <v>1164</v>
      </c>
      <c r="F767" s="165" t="s">
        <v>1165</v>
      </c>
      <c r="G767" s="166" t="s">
        <v>251</v>
      </c>
      <c r="H767" s="167">
        <v>117.40900000000001</v>
      </c>
      <c r="I767" s="22"/>
      <c r="J767" s="168">
        <f>ROUND(I767*H767,0)</f>
        <v>0</v>
      </c>
      <c r="K767" s="165" t="s">
        <v>252</v>
      </c>
      <c r="L767" s="50"/>
      <c r="M767" s="169" t="s">
        <v>1</v>
      </c>
      <c r="N767" s="170" t="s">
        <v>42</v>
      </c>
      <c r="P767" s="171">
        <f>O767*H767</f>
        <v>0</v>
      </c>
      <c r="Q767" s="171">
        <v>0</v>
      </c>
      <c r="R767" s="171">
        <f>Q767*H767</f>
        <v>0</v>
      </c>
      <c r="S767" s="171">
        <v>1.6500000000000001E-2</v>
      </c>
      <c r="T767" s="172">
        <f>S767*H767</f>
        <v>1.9372485000000002</v>
      </c>
      <c r="AR767" s="173" t="s">
        <v>407</v>
      </c>
      <c r="AT767" s="173" t="s">
        <v>248</v>
      </c>
      <c r="AU767" s="173" t="s">
        <v>86</v>
      </c>
      <c r="AY767" s="38" t="s">
        <v>245</v>
      </c>
      <c r="BE767" s="174">
        <f>IF(N767="základní",J767,0)</f>
        <v>0</v>
      </c>
      <c r="BF767" s="174">
        <f>IF(N767="snížená",J767,0)</f>
        <v>0</v>
      </c>
      <c r="BG767" s="174">
        <f>IF(N767="zákl. přenesená",J767,0)</f>
        <v>0</v>
      </c>
      <c r="BH767" s="174">
        <f>IF(N767="sníž. přenesená",J767,0)</f>
        <v>0</v>
      </c>
      <c r="BI767" s="174">
        <f>IF(N767="nulová",J767,0)</f>
        <v>0</v>
      </c>
      <c r="BJ767" s="38" t="s">
        <v>8</v>
      </c>
      <c r="BK767" s="174">
        <f>ROUND(I767*H767,0)</f>
        <v>0</v>
      </c>
      <c r="BL767" s="38" t="s">
        <v>407</v>
      </c>
      <c r="BM767" s="173" t="s">
        <v>1166</v>
      </c>
    </row>
    <row r="768" spans="2:65" s="176" customFormat="1">
      <c r="B768" s="175"/>
      <c r="D768" s="177" t="s">
        <v>254</v>
      </c>
      <c r="E768" s="178" t="s">
        <v>1</v>
      </c>
      <c r="F768" s="179" t="s">
        <v>1167</v>
      </c>
      <c r="H768" s="180">
        <v>117.40900000000001</v>
      </c>
      <c r="I768" s="23"/>
      <c r="L768" s="175"/>
      <c r="M768" s="181"/>
      <c r="T768" s="182"/>
      <c r="AT768" s="178" t="s">
        <v>254</v>
      </c>
      <c r="AU768" s="178" t="s">
        <v>86</v>
      </c>
      <c r="AV768" s="176" t="s">
        <v>86</v>
      </c>
      <c r="AW768" s="176" t="s">
        <v>33</v>
      </c>
      <c r="AX768" s="176" t="s">
        <v>77</v>
      </c>
      <c r="AY768" s="178" t="s">
        <v>245</v>
      </c>
    </row>
    <row r="769" spans="2:65" s="184" customFormat="1">
      <c r="B769" s="183"/>
      <c r="D769" s="177" t="s">
        <v>254</v>
      </c>
      <c r="E769" s="185" t="s">
        <v>1</v>
      </c>
      <c r="F769" s="186" t="s">
        <v>265</v>
      </c>
      <c r="H769" s="187">
        <v>117.40900000000001</v>
      </c>
      <c r="I769" s="24"/>
      <c r="L769" s="183"/>
      <c r="M769" s="188"/>
      <c r="T769" s="189"/>
      <c r="AT769" s="185" t="s">
        <v>254</v>
      </c>
      <c r="AU769" s="185" t="s">
        <v>86</v>
      </c>
      <c r="AV769" s="184" t="s">
        <v>258</v>
      </c>
      <c r="AW769" s="184" t="s">
        <v>33</v>
      </c>
      <c r="AX769" s="184" t="s">
        <v>8</v>
      </c>
      <c r="AY769" s="185" t="s">
        <v>245</v>
      </c>
    </row>
    <row r="770" spans="2:65" s="51" customFormat="1" ht="24.2" customHeight="1">
      <c r="B770" s="50"/>
      <c r="C770" s="163" t="s">
        <v>1168</v>
      </c>
      <c r="D770" s="163" t="s">
        <v>248</v>
      </c>
      <c r="E770" s="164" t="s">
        <v>1169</v>
      </c>
      <c r="F770" s="165" t="s">
        <v>1170</v>
      </c>
      <c r="G770" s="166" t="s">
        <v>251</v>
      </c>
      <c r="H770" s="167">
        <v>442.33800000000002</v>
      </c>
      <c r="I770" s="22"/>
      <c r="J770" s="168">
        <f>ROUND(I770*H770,0)</f>
        <v>0</v>
      </c>
      <c r="K770" s="165" t="s">
        <v>252</v>
      </c>
      <c r="L770" s="50"/>
      <c r="M770" s="169" t="s">
        <v>1</v>
      </c>
      <c r="N770" s="170" t="s">
        <v>42</v>
      </c>
      <c r="P770" s="171">
        <f>O770*H770</f>
        <v>0</v>
      </c>
      <c r="Q770" s="171">
        <v>3.6374999999999998E-4</v>
      </c>
      <c r="R770" s="171">
        <f>Q770*H770</f>
        <v>0.16090044749999999</v>
      </c>
      <c r="S770" s="171">
        <v>0</v>
      </c>
      <c r="T770" s="172">
        <f>S770*H770</f>
        <v>0</v>
      </c>
      <c r="AR770" s="173" t="s">
        <v>407</v>
      </c>
      <c r="AT770" s="173" t="s">
        <v>248</v>
      </c>
      <c r="AU770" s="173" t="s">
        <v>86</v>
      </c>
      <c r="AY770" s="38" t="s">
        <v>245</v>
      </c>
      <c r="BE770" s="174">
        <f>IF(N770="základní",J770,0)</f>
        <v>0</v>
      </c>
      <c r="BF770" s="174">
        <f>IF(N770="snížená",J770,0)</f>
        <v>0</v>
      </c>
      <c r="BG770" s="174">
        <f>IF(N770="zákl. přenesená",J770,0)</f>
        <v>0</v>
      </c>
      <c r="BH770" s="174">
        <f>IF(N770="sníž. přenesená",J770,0)</f>
        <v>0</v>
      </c>
      <c r="BI770" s="174">
        <f>IF(N770="nulová",J770,0)</f>
        <v>0</v>
      </c>
      <c r="BJ770" s="38" t="s">
        <v>8</v>
      </c>
      <c r="BK770" s="174">
        <f>ROUND(I770*H770,0)</f>
        <v>0</v>
      </c>
      <c r="BL770" s="38" t="s">
        <v>407</v>
      </c>
      <c r="BM770" s="173" t="s">
        <v>1171</v>
      </c>
    </row>
    <row r="771" spans="2:65" s="176" customFormat="1">
      <c r="B771" s="175"/>
      <c r="D771" s="177" t="s">
        <v>254</v>
      </c>
      <c r="E771" s="178" t="s">
        <v>1</v>
      </c>
      <c r="F771" s="179" t="s">
        <v>1172</v>
      </c>
      <c r="H771" s="180">
        <v>442.33800000000002</v>
      </c>
      <c r="I771" s="23"/>
      <c r="L771" s="175"/>
      <c r="M771" s="181"/>
      <c r="T771" s="182"/>
      <c r="AT771" s="178" t="s">
        <v>254</v>
      </c>
      <c r="AU771" s="178" t="s">
        <v>86</v>
      </c>
      <c r="AV771" s="176" t="s">
        <v>86</v>
      </c>
      <c r="AW771" s="176" t="s">
        <v>33</v>
      </c>
      <c r="AX771" s="176" t="s">
        <v>8</v>
      </c>
      <c r="AY771" s="178" t="s">
        <v>245</v>
      </c>
    </row>
    <row r="772" spans="2:65" s="51" customFormat="1" ht="44.25" customHeight="1">
      <c r="B772" s="50"/>
      <c r="C772" s="190" t="s">
        <v>1173</v>
      </c>
      <c r="D772" s="190" t="s">
        <v>376</v>
      </c>
      <c r="E772" s="191" t="s">
        <v>1174</v>
      </c>
      <c r="F772" s="192" t="s">
        <v>1175</v>
      </c>
      <c r="G772" s="193" t="s">
        <v>251</v>
      </c>
      <c r="H772" s="194">
        <v>508.68900000000002</v>
      </c>
      <c r="I772" s="25"/>
      <c r="J772" s="195">
        <f>ROUND(I772*H772,0)</f>
        <v>0</v>
      </c>
      <c r="K772" s="192" t="s">
        <v>252</v>
      </c>
      <c r="L772" s="196"/>
      <c r="M772" s="197" t="s">
        <v>1</v>
      </c>
      <c r="N772" s="198" t="s">
        <v>42</v>
      </c>
      <c r="P772" s="171">
        <f>O772*H772</f>
        <v>0</v>
      </c>
      <c r="Q772" s="171">
        <v>5.4000000000000003E-3</v>
      </c>
      <c r="R772" s="171">
        <f>Q772*H772</f>
        <v>2.7469206000000002</v>
      </c>
      <c r="S772" s="171">
        <v>0</v>
      </c>
      <c r="T772" s="172">
        <f>S772*H772</f>
        <v>0</v>
      </c>
      <c r="AR772" s="173" t="s">
        <v>511</v>
      </c>
      <c r="AT772" s="173" t="s">
        <v>376</v>
      </c>
      <c r="AU772" s="173" t="s">
        <v>86</v>
      </c>
      <c r="AY772" s="38" t="s">
        <v>245</v>
      </c>
      <c r="BE772" s="174">
        <f>IF(N772="základní",J772,0)</f>
        <v>0</v>
      </c>
      <c r="BF772" s="174">
        <f>IF(N772="snížená",J772,0)</f>
        <v>0</v>
      </c>
      <c r="BG772" s="174">
        <f>IF(N772="zákl. přenesená",J772,0)</f>
        <v>0</v>
      </c>
      <c r="BH772" s="174">
        <f>IF(N772="sníž. přenesená",J772,0)</f>
        <v>0</v>
      </c>
      <c r="BI772" s="174">
        <f>IF(N772="nulová",J772,0)</f>
        <v>0</v>
      </c>
      <c r="BJ772" s="38" t="s">
        <v>8</v>
      </c>
      <c r="BK772" s="174">
        <f>ROUND(I772*H772,0)</f>
        <v>0</v>
      </c>
      <c r="BL772" s="38" t="s">
        <v>407</v>
      </c>
      <c r="BM772" s="173" t="s">
        <v>1176</v>
      </c>
    </row>
    <row r="773" spans="2:65" s="176" customFormat="1">
      <c r="B773" s="175"/>
      <c r="D773" s="177" t="s">
        <v>254</v>
      </c>
      <c r="E773" s="178" t="s">
        <v>1</v>
      </c>
      <c r="F773" s="179" t="s">
        <v>1177</v>
      </c>
      <c r="H773" s="180">
        <v>508.68900000000002</v>
      </c>
      <c r="I773" s="23"/>
      <c r="L773" s="175"/>
      <c r="M773" s="181"/>
      <c r="T773" s="182"/>
      <c r="AT773" s="178" t="s">
        <v>254</v>
      </c>
      <c r="AU773" s="178" t="s">
        <v>86</v>
      </c>
      <c r="AV773" s="176" t="s">
        <v>86</v>
      </c>
      <c r="AW773" s="176" t="s">
        <v>33</v>
      </c>
      <c r="AX773" s="176" t="s">
        <v>8</v>
      </c>
      <c r="AY773" s="178" t="s">
        <v>245</v>
      </c>
    </row>
    <row r="774" spans="2:65" s="51" customFormat="1" ht="24.2" customHeight="1">
      <c r="B774" s="50"/>
      <c r="C774" s="163" t="s">
        <v>1178</v>
      </c>
      <c r="D774" s="163" t="s">
        <v>248</v>
      </c>
      <c r="E774" s="164" t="s">
        <v>1179</v>
      </c>
      <c r="F774" s="165" t="s">
        <v>1180</v>
      </c>
      <c r="G774" s="166" t="s">
        <v>251</v>
      </c>
      <c r="H774" s="167">
        <v>166.929</v>
      </c>
      <c r="I774" s="22"/>
      <c r="J774" s="168">
        <f>ROUND(I774*H774,0)</f>
        <v>0</v>
      </c>
      <c r="K774" s="165" t="s">
        <v>252</v>
      </c>
      <c r="L774" s="50"/>
      <c r="M774" s="169" t="s">
        <v>1</v>
      </c>
      <c r="N774" s="170" t="s">
        <v>42</v>
      </c>
      <c r="P774" s="171">
        <f>O774*H774</f>
        <v>0</v>
      </c>
      <c r="Q774" s="171">
        <v>3.3087999999999999E-5</v>
      </c>
      <c r="R774" s="171">
        <f>Q774*H774</f>
        <v>5.5233467519999998E-3</v>
      </c>
      <c r="S774" s="171">
        <v>0</v>
      </c>
      <c r="T774" s="172">
        <f>S774*H774</f>
        <v>0</v>
      </c>
      <c r="AR774" s="173" t="s">
        <v>407</v>
      </c>
      <c r="AT774" s="173" t="s">
        <v>248</v>
      </c>
      <c r="AU774" s="173" t="s">
        <v>86</v>
      </c>
      <c r="AY774" s="38" t="s">
        <v>245</v>
      </c>
      <c r="BE774" s="174">
        <f>IF(N774="základní",J774,0)</f>
        <v>0</v>
      </c>
      <c r="BF774" s="174">
        <f>IF(N774="snížená",J774,0)</f>
        <v>0</v>
      </c>
      <c r="BG774" s="174">
        <f>IF(N774="zákl. přenesená",J774,0)</f>
        <v>0</v>
      </c>
      <c r="BH774" s="174">
        <f>IF(N774="sníž. přenesená",J774,0)</f>
        <v>0</v>
      </c>
      <c r="BI774" s="174">
        <f>IF(N774="nulová",J774,0)</f>
        <v>0</v>
      </c>
      <c r="BJ774" s="38" t="s">
        <v>8</v>
      </c>
      <c r="BK774" s="174">
        <f>ROUND(I774*H774,0)</f>
        <v>0</v>
      </c>
      <c r="BL774" s="38" t="s">
        <v>407</v>
      </c>
      <c r="BM774" s="173" t="s">
        <v>1181</v>
      </c>
    </row>
    <row r="775" spans="2:65" s="176" customFormat="1">
      <c r="B775" s="175"/>
      <c r="D775" s="177" t="s">
        <v>254</v>
      </c>
      <c r="E775" s="178" t="s">
        <v>1</v>
      </c>
      <c r="F775" s="179" t="s">
        <v>1182</v>
      </c>
      <c r="H775" s="180">
        <v>135.57400000000001</v>
      </c>
      <c r="I775" s="23"/>
      <c r="L775" s="175"/>
      <c r="M775" s="181"/>
      <c r="T775" s="182"/>
      <c r="AT775" s="178" t="s">
        <v>254</v>
      </c>
      <c r="AU775" s="178" t="s">
        <v>86</v>
      </c>
      <c r="AV775" s="176" t="s">
        <v>86</v>
      </c>
      <c r="AW775" s="176" t="s">
        <v>33</v>
      </c>
      <c r="AX775" s="176" t="s">
        <v>77</v>
      </c>
      <c r="AY775" s="178" t="s">
        <v>245</v>
      </c>
    </row>
    <row r="776" spans="2:65" s="176" customFormat="1">
      <c r="B776" s="175"/>
      <c r="D776" s="177" t="s">
        <v>254</v>
      </c>
      <c r="E776" s="178" t="s">
        <v>1</v>
      </c>
      <c r="F776" s="179" t="s">
        <v>1183</v>
      </c>
      <c r="H776" s="180">
        <v>-1.98</v>
      </c>
      <c r="I776" s="23"/>
      <c r="L776" s="175"/>
      <c r="M776" s="181"/>
      <c r="T776" s="182"/>
      <c r="AT776" s="178" t="s">
        <v>254</v>
      </c>
      <c r="AU776" s="178" t="s">
        <v>86</v>
      </c>
      <c r="AV776" s="176" t="s">
        <v>86</v>
      </c>
      <c r="AW776" s="176" t="s">
        <v>33</v>
      </c>
      <c r="AX776" s="176" t="s">
        <v>77</v>
      </c>
      <c r="AY776" s="178" t="s">
        <v>245</v>
      </c>
    </row>
    <row r="777" spans="2:65" s="184" customFormat="1">
      <c r="B777" s="183"/>
      <c r="D777" s="177" t="s">
        <v>254</v>
      </c>
      <c r="E777" s="185" t="s">
        <v>1</v>
      </c>
      <c r="F777" s="186" t="s">
        <v>1184</v>
      </c>
      <c r="H777" s="187">
        <v>133.59399999999999</v>
      </c>
      <c r="I777" s="24"/>
      <c r="L777" s="183"/>
      <c r="M777" s="188"/>
      <c r="T777" s="189"/>
      <c r="AT777" s="185" t="s">
        <v>254</v>
      </c>
      <c r="AU777" s="185" t="s">
        <v>86</v>
      </c>
      <c r="AV777" s="184" t="s">
        <v>258</v>
      </c>
      <c r="AW777" s="184" t="s">
        <v>33</v>
      </c>
      <c r="AX777" s="184" t="s">
        <v>77</v>
      </c>
      <c r="AY777" s="185" t="s">
        <v>245</v>
      </c>
    </row>
    <row r="778" spans="2:65" s="176" customFormat="1">
      <c r="B778" s="175"/>
      <c r="D778" s="177" t="s">
        <v>254</v>
      </c>
      <c r="E778" s="178" t="s">
        <v>1</v>
      </c>
      <c r="F778" s="179" t="s">
        <v>1185</v>
      </c>
      <c r="H778" s="180">
        <v>29.335000000000001</v>
      </c>
      <c r="I778" s="23"/>
      <c r="L778" s="175"/>
      <c r="M778" s="181"/>
      <c r="T778" s="182"/>
      <c r="AT778" s="178" t="s">
        <v>254</v>
      </c>
      <c r="AU778" s="178" t="s">
        <v>86</v>
      </c>
      <c r="AV778" s="176" t="s">
        <v>86</v>
      </c>
      <c r="AW778" s="176" t="s">
        <v>33</v>
      </c>
      <c r="AX778" s="176" t="s">
        <v>77</v>
      </c>
      <c r="AY778" s="178" t="s">
        <v>245</v>
      </c>
    </row>
    <row r="779" spans="2:65" s="176" customFormat="1">
      <c r="B779" s="175"/>
      <c r="D779" s="177" t="s">
        <v>254</v>
      </c>
      <c r="E779" s="178" t="s">
        <v>1</v>
      </c>
      <c r="F779" s="179" t="s">
        <v>1186</v>
      </c>
      <c r="H779" s="180">
        <v>4</v>
      </c>
      <c r="I779" s="23"/>
      <c r="L779" s="175"/>
      <c r="M779" s="181"/>
      <c r="T779" s="182"/>
      <c r="AT779" s="178" t="s">
        <v>254</v>
      </c>
      <c r="AU779" s="178" t="s">
        <v>86</v>
      </c>
      <c r="AV779" s="176" t="s">
        <v>86</v>
      </c>
      <c r="AW779" s="176" t="s">
        <v>33</v>
      </c>
      <c r="AX779" s="176" t="s">
        <v>77</v>
      </c>
      <c r="AY779" s="178" t="s">
        <v>245</v>
      </c>
    </row>
    <row r="780" spans="2:65" s="184" customFormat="1">
      <c r="B780" s="183"/>
      <c r="D780" s="177" t="s">
        <v>254</v>
      </c>
      <c r="E780" s="185" t="s">
        <v>1</v>
      </c>
      <c r="F780" s="186" t="s">
        <v>1187</v>
      </c>
      <c r="H780" s="187">
        <v>33.335000000000001</v>
      </c>
      <c r="I780" s="24"/>
      <c r="L780" s="183"/>
      <c r="M780" s="188"/>
      <c r="T780" s="189"/>
      <c r="AT780" s="185" t="s">
        <v>254</v>
      </c>
      <c r="AU780" s="185" t="s">
        <v>86</v>
      </c>
      <c r="AV780" s="184" t="s">
        <v>258</v>
      </c>
      <c r="AW780" s="184" t="s">
        <v>33</v>
      </c>
      <c r="AX780" s="184" t="s">
        <v>77</v>
      </c>
      <c r="AY780" s="185" t="s">
        <v>245</v>
      </c>
    </row>
    <row r="781" spans="2:65" s="200" customFormat="1">
      <c r="B781" s="199"/>
      <c r="D781" s="177" t="s">
        <v>254</v>
      </c>
      <c r="E781" s="201" t="s">
        <v>149</v>
      </c>
      <c r="F781" s="202" t="s">
        <v>1188</v>
      </c>
      <c r="H781" s="203">
        <v>166.929</v>
      </c>
      <c r="I781" s="26"/>
      <c r="L781" s="199"/>
      <c r="M781" s="204"/>
      <c r="T781" s="205"/>
      <c r="AT781" s="201" t="s">
        <v>254</v>
      </c>
      <c r="AU781" s="201" t="s">
        <v>86</v>
      </c>
      <c r="AV781" s="200" t="s">
        <v>92</v>
      </c>
      <c r="AW781" s="200" t="s">
        <v>33</v>
      </c>
      <c r="AX781" s="200" t="s">
        <v>8</v>
      </c>
      <c r="AY781" s="201" t="s">
        <v>245</v>
      </c>
    </row>
    <row r="782" spans="2:65" s="51" customFormat="1" ht="24.2" customHeight="1">
      <c r="B782" s="50"/>
      <c r="C782" s="190" t="s">
        <v>1189</v>
      </c>
      <c r="D782" s="190" t="s">
        <v>376</v>
      </c>
      <c r="E782" s="191" t="s">
        <v>1190</v>
      </c>
      <c r="F782" s="192" t="s">
        <v>1191</v>
      </c>
      <c r="G782" s="193" t="s">
        <v>251</v>
      </c>
      <c r="H782" s="194">
        <v>191.96799999999999</v>
      </c>
      <c r="I782" s="25"/>
      <c r="J782" s="195">
        <f>ROUND(I782*H782,0)</f>
        <v>0</v>
      </c>
      <c r="K782" s="192" t="s">
        <v>252</v>
      </c>
      <c r="L782" s="196"/>
      <c r="M782" s="197" t="s">
        <v>1</v>
      </c>
      <c r="N782" s="198" t="s">
        <v>42</v>
      </c>
      <c r="P782" s="171">
        <f>O782*H782</f>
        <v>0</v>
      </c>
      <c r="Q782" s="171">
        <v>1.9E-3</v>
      </c>
      <c r="R782" s="171">
        <f>Q782*H782</f>
        <v>0.36473919999999999</v>
      </c>
      <c r="S782" s="171">
        <v>0</v>
      </c>
      <c r="T782" s="172">
        <f>S782*H782</f>
        <v>0</v>
      </c>
      <c r="AR782" s="173" t="s">
        <v>511</v>
      </c>
      <c r="AT782" s="173" t="s">
        <v>376</v>
      </c>
      <c r="AU782" s="173" t="s">
        <v>86</v>
      </c>
      <c r="AY782" s="38" t="s">
        <v>245</v>
      </c>
      <c r="BE782" s="174">
        <f>IF(N782="základní",J782,0)</f>
        <v>0</v>
      </c>
      <c r="BF782" s="174">
        <f>IF(N782="snížená",J782,0)</f>
        <v>0</v>
      </c>
      <c r="BG782" s="174">
        <f>IF(N782="zákl. přenesená",J782,0)</f>
        <v>0</v>
      </c>
      <c r="BH782" s="174">
        <f>IF(N782="sníž. přenesená",J782,0)</f>
        <v>0</v>
      </c>
      <c r="BI782" s="174">
        <f>IF(N782="nulová",J782,0)</f>
        <v>0</v>
      </c>
      <c r="BJ782" s="38" t="s">
        <v>8</v>
      </c>
      <c r="BK782" s="174">
        <f>ROUND(I782*H782,0)</f>
        <v>0</v>
      </c>
      <c r="BL782" s="38" t="s">
        <v>407</v>
      </c>
      <c r="BM782" s="173" t="s">
        <v>1192</v>
      </c>
    </row>
    <row r="783" spans="2:65" s="176" customFormat="1">
      <c r="B783" s="175"/>
      <c r="D783" s="177" t="s">
        <v>254</v>
      </c>
      <c r="E783" s="178" t="s">
        <v>1</v>
      </c>
      <c r="F783" s="179" t="s">
        <v>1193</v>
      </c>
      <c r="H783" s="180">
        <v>191.96799999999999</v>
      </c>
      <c r="I783" s="23"/>
      <c r="L783" s="175"/>
      <c r="M783" s="181"/>
      <c r="T783" s="182"/>
      <c r="AT783" s="178" t="s">
        <v>254</v>
      </c>
      <c r="AU783" s="178" t="s">
        <v>86</v>
      </c>
      <c r="AV783" s="176" t="s">
        <v>86</v>
      </c>
      <c r="AW783" s="176" t="s">
        <v>33</v>
      </c>
      <c r="AX783" s="176" t="s">
        <v>8</v>
      </c>
      <c r="AY783" s="178" t="s">
        <v>245</v>
      </c>
    </row>
    <row r="784" spans="2:65" s="51" customFormat="1" ht="33" customHeight="1">
      <c r="B784" s="50"/>
      <c r="C784" s="163" t="s">
        <v>1194</v>
      </c>
      <c r="D784" s="163" t="s">
        <v>248</v>
      </c>
      <c r="E784" s="164" t="s">
        <v>1195</v>
      </c>
      <c r="F784" s="165" t="s">
        <v>1196</v>
      </c>
      <c r="G784" s="166" t="s">
        <v>361</v>
      </c>
      <c r="H784" s="167">
        <v>1</v>
      </c>
      <c r="I784" s="22"/>
      <c r="J784" s="168">
        <f>ROUND(I784*H784,0)</f>
        <v>0</v>
      </c>
      <c r="K784" s="165" t="s">
        <v>252</v>
      </c>
      <c r="L784" s="50"/>
      <c r="M784" s="169" t="s">
        <v>1</v>
      </c>
      <c r="N784" s="170" t="s">
        <v>42</v>
      </c>
      <c r="P784" s="171">
        <f>O784*H784</f>
        <v>0</v>
      </c>
      <c r="Q784" s="171">
        <v>7.4999999999999997E-3</v>
      </c>
      <c r="R784" s="171">
        <f>Q784*H784</f>
        <v>7.4999999999999997E-3</v>
      </c>
      <c r="S784" s="171">
        <v>0</v>
      </c>
      <c r="T784" s="172">
        <f>S784*H784</f>
        <v>0</v>
      </c>
      <c r="AR784" s="173" t="s">
        <v>407</v>
      </c>
      <c r="AT784" s="173" t="s">
        <v>248</v>
      </c>
      <c r="AU784" s="173" t="s">
        <v>86</v>
      </c>
      <c r="AY784" s="38" t="s">
        <v>245</v>
      </c>
      <c r="BE784" s="174">
        <f>IF(N784="základní",J784,0)</f>
        <v>0</v>
      </c>
      <c r="BF784" s="174">
        <f>IF(N784="snížená",J784,0)</f>
        <v>0</v>
      </c>
      <c r="BG784" s="174">
        <f>IF(N784="zákl. přenesená",J784,0)</f>
        <v>0</v>
      </c>
      <c r="BH784" s="174">
        <f>IF(N784="sníž. přenesená",J784,0)</f>
        <v>0</v>
      </c>
      <c r="BI784" s="174">
        <f>IF(N784="nulová",J784,0)</f>
        <v>0</v>
      </c>
      <c r="BJ784" s="38" t="s">
        <v>8</v>
      </c>
      <c r="BK784" s="174">
        <f>ROUND(I784*H784,0)</f>
        <v>0</v>
      </c>
      <c r="BL784" s="38" t="s">
        <v>407</v>
      </c>
      <c r="BM784" s="173" t="s">
        <v>1197</v>
      </c>
    </row>
    <row r="785" spans="2:65" s="176" customFormat="1">
      <c r="B785" s="175"/>
      <c r="D785" s="177" t="s">
        <v>254</v>
      </c>
      <c r="E785" s="178" t="s">
        <v>1</v>
      </c>
      <c r="F785" s="179" t="s">
        <v>1198</v>
      </c>
      <c r="H785" s="180">
        <v>1</v>
      </c>
      <c r="I785" s="23"/>
      <c r="L785" s="175"/>
      <c r="M785" s="181"/>
      <c r="T785" s="182"/>
      <c r="AT785" s="178" t="s">
        <v>254</v>
      </c>
      <c r="AU785" s="178" t="s">
        <v>86</v>
      </c>
      <c r="AV785" s="176" t="s">
        <v>86</v>
      </c>
      <c r="AW785" s="176" t="s">
        <v>33</v>
      </c>
      <c r="AX785" s="176" t="s">
        <v>8</v>
      </c>
      <c r="AY785" s="178" t="s">
        <v>245</v>
      </c>
    </row>
    <row r="786" spans="2:65" s="51" customFormat="1" ht="24.2" customHeight="1">
      <c r="B786" s="50"/>
      <c r="C786" s="190" t="s">
        <v>1199</v>
      </c>
      <c r="D786" s="190" t="s">
        <v>376</v>
      </c>
      <c r="E786" s="191" t="s">
        <v>1200</v>
      </c>
      <c r="F786" s="192" t="s">
        <v>1201</v>
      </c>
      <c r="G786" s="193" t="s">
        <v>361</v>
      </c>
      <c r="H786" s="194">
        <v>1</v>
      </c>
      <c r="I786" s="25"/>
      <c r="J786" s="195">
        <f>ROUND(I786*H786,0)</f>
        <v>0</v>
      </c>
      <c r="K786" s="192" t="s">
        <v>252</v>
      </c>
      <c r="L786" s="196"/>
      <c r="M786" s="197" t="s">
        <v>1</v>
      </c>
      <c r="N786" s="198" t="s">
        <v>42</v>
      </c>
      <c r="P786" s="171">
        <f>O786*H786</f>
        <v>0</v>
      </c>
      <c r="Q786" s="171">
        <v>1.48E-3</v>
      </c>
      <c r="R786" s="171">
        <f>Q786*H786</f>
        <v>1.48E-3</v>
      </c>
      <c r="S786" s="171">
        <v>0</v>
      </c>
      <c r="T786" s="172">
        <f>S786*H786</f>
        <v>0</v>
      </c>
      <c r="AR786" s="173" t="s">
        <v>511</v>
      </c>
      <c r="AT786" s="173" t="s">
        <v>376</v>
      </c>
      <c r="AU786" s="173" t="s">
        <v>86</v>
      </c>
      <c r="AY786" s="38" t="s">
        <v>245</v>
      </c>
      <c r="BE786" s="174">
        <f>IF(N786="základní",J786,0)</f>
        <v>0</v>
      </c>
      <c r="BF786" s="174">
        <f>IF(N786="snížená",J786,0)</f>
        <v>0</v>
      </c>
      <c r="BG786" s="174">
        <f>IF(N786="zákl. přenesená",J786,0)</f>
        <v>0</v>
      </c>
      <c r="BH786" s="174">
        <f>IF(N786="sníž. přenesená",J786,0)</f>
        <v>0</v>
      </c>
      <c r="BI786" s="174">
        <f>IF(N786="nulová",J786,0)</f>
        <v>0</v>
      </c>
      <c r="BJ786" s="38" t="s">
        <v>8</v>
      </c>
      <c r="BK786" s="174">
        <f>ROUND(I786*H786,0)</f>
        <v>0</v>
      </c>
      <c r="BL786" s="38" t="s">
        <v>407</v>
      </c>
      <c r="BM786" s="173" t="s">
        <v>1202</v>
      </c>
    </row>
    <row r="787" spans="2:65" s="176" customFormat="1">
      <c r="B787" s="175"/>
      <c r="D787" s="177" t="s">
        <v>254</v>
      </c>
      <c r="E787" s="178" t="s">
        <v>1</v>
      </c>
      <c r="F787" s="179" t="s">
        <v>1198</v>
      </c>
      <c r="H787" s="180">
        <v>1</v>
      </c>
      <c r="I787" s="23"/>
      <c r="L787" s="175"/>
      <c r="M787" s="181"/>
      <c r="T787" s="182"/>
      <c r="AT787" s="178" t="s">
        <v>254</v>
      </c>
      <c r="AU787" s="178" t="s">
        <v>86</v>
      </c>
      <c r="AV787" s="176" t="s">
        <v>86</v>
      </c>
      <c r="AW787" s="176" t="s">
        <v>33</v>
      </c>
      <c r="AX787" s="176" t="s">
        <v>8</v>
      </c>
      <c r="AY787" s="178" t="s">
        <v>245</v>
      </c>
    </row>
    <row r="788" spans="2:65" s="51" customFormat="1" ht="37.9" customHeight="1">
      <c r="B788" s="50"/>
      <c r="C788" s="163" t="s">
        <v>1203</v>
      </c>
      <c r="D788" s="163" t="s">
        <v>248</v>
      </c>
      <c r="E788" s="164" t="s">
        <v>1204</v>
      </c>
      <c r="F788" s="165" t="s">
        <v>1205</v>
      </c>
      <c r="G788" s="166" t="s">
        <v>566</v>
      </c>
      <c r="H788" s="167">
        <v>118.39</v>
      </c>
      <c r="I788" s="22"/>
      <c r="J788" s="168">
        <f>ROUND(I788*H788,0)</f>
        <v>0</v>
      </c>
      <c r="K788" s="165" t="s">
        <v>252</v>
      </c>
      <c r="L788" s="50"/>
      <c r="M788" s="169" t="s">
        <v>1</v>
      </c>
      <c r="N788" s="170" t="s">
        <v>42</v>
      </c>
      <c r="P788" s="171">
        <f>O788*H788</f>
        <v>0</v>
      </c>
      <c r="Q788" s="171">
        <v>6.0479999999999996E-4</v>
      </c>
      <c r="R788" s="171">
        <f>Q788*H788</f>
        <v>7.1602271999999995E-2</v>
      </c>
      <c r="S788" s="171">
        <v>0</v>
      </c>
      <c r="T788" s="172">
        <f>S788*H788</f>
        <v>0</v>
      </c>
      <c r="AR788" s="173" t="s">
        <v>407</v>
      </c>
      <c r="AT788" s="173" t="s">
        <v>248</v>
      </c>
      <c r="AU788" s="173" t="s">
        <v>86</v>
      </c>
      <c r="AY788" s="38" t="s">
        <v>245</v>
      </c>
      <c r="BE788" s="174">
        <f>IF(N788="základní",J788,0)</f>
        <v>0</v>
      </c>
      <c r="BF788" s="174">
        <f>IF(N788="snížená",J788,0)</f>
        <v>0</v>
      </c>
      <c r="BG788" s="174">
        <f>IF(N788="zákl. přenesená",J788,0)</f>
        <v>0</v>
      </c>
      <c r="BH788" s="174">
        <f>IF(N788="sníž. přenesená",J788,0)</f>
        <v>0</v>
      </c>
      <c r="BI788" s="174">
        <f>IF(N788="nulová",J788,0)</f>
        <v>0</v>
      </c>
      <c r="BJ788" s="38" t="s">
        <v>8</v>
      </c>
      <c r="BK788" s="174">
        <f>ROUND(I788*H788,0)</f>
        <v>0</v>
      </c>
      <c r="BL788" s="38" t="s">
        <v>407</v>
      </c>
      <c r="BM788" s="173" t="s">
        <v>1206</v>
      </c>
    </row>
    <row r="789" spans="2:65" s="176" customFormat="1">
      <c r="B789" s="175"/>
      <c r="D789" s="177" t="s">
        <v>254</v>
      </c>
      <c r="E789" s="178" t="s">
        <v>1</v>
      </c>
      <c r="F789" s="179" t="s">
        <v>1207</v>
      </c>
      <c r="H789" s="180">
        <v>65.430000000000007</v>
      </c>
      <c r="I789" s="23"/>
      <c r="L789" s="175"/>
      <c r="M789" s="181"/>
      <c r="T789" s="182"/>
      <c r="AT789" s="178" t="s">
        <v>254</v>
      </c>
      <c r="AU789" s="178" t="s">
        <v>86</v>
      </c>
      <c r="AV789" s="176" t="s">
        <v>86</v>
      </c>
      <c r="AW789" s="176" t="s">
        <v>33</v>
      </c>
      <c r="AX789" s="176" t="s">
        <v>77</v>
      </c>
      <c r="AY789" s="178" t="s">
        <v>245</v>
      </c>
    </row>
    <row r="790" spans="2:65" s="176" customFormat="1">
      <c r="B790" s="175"/>
      <c r="D790" s="177" t="s">
        <v>254</v>
      </c>
      <c r="E790" s="178" t="s">
        <v>1</v>
      </c>
      <c r="F790" s="179" t="s">
        <v>1208</v>
      </c>
      <c r="H790" s="180">
        <v>44.96</v>
      </c>
      <c r="I790" s="23"/>
      <c r="L790" s="175"/>
      <c r="M790" s="181"/>
      <c r="T790" s="182"/>
      <c r="AT790" s="178" t="s">
        <v>254</v>
      </c>
      <c r="AU790" s="178" t="s">
        <v>86</v>
      </c>
      <c r="AV790" s="176" t="s">
        <v>86</v>
      </c>
      <c r="AW790" s="176" t="s">
        <v>33</v>
      </c>
      <c r="AX790" s="176" t="s">
        <v>77</v>
      </c>
      <c r="AY790" s="178" t="s">
        <v>245</v>
      </c>
    </row>
    <row r="791" spans="2:65" s="176" customFormat="1">
      <c r="B791" s="175"/>
      <c r="D791" s="177" t="s">
        <v>254</v>
      </c>
      <c r="E791" s="178" t="s">
        <v>1</v>
      </c>
      <c r="F791" s="179" t="s">
        <v>1209</v>
      </c>
      <c r="H791" s="180">
        <v>8</v>
      </c>
      <c r="I791" s="23"/>
      <c r="L791" s="175"/>
      <c r="M791" s="181"/>
      <c r="T791" s="182"/>
      <c r="AT791" s="178" t="s">
        <v>254</v>
      </c>
      <c r="AU791" s="178" t="s">
        <v>86</v>
      </c>
      <c r="AV791" s="176" t="s">
        <v>86</v>
      </c>
      <c r="AW791" s="176" t="s">
        <v>33</v>
      </c>
      <c r="AX791" s="176" t="s">
        <v>77</v>
      </c>
      <c r="AY791" s="178" t="s">
        <v>245</v>
      </c>
    </row>
    <row r="792" spans="2:65" s="184" customFormat="1">
      <c r="B792" s="183"/>
      <c r="D792" s="177" t="s">
        <v>254</v>
      </c>
      <c r="E792" s="185" t="s">
        <v>1</v>
      </c>
      <c r="F792" s="186" t="s">
        <v>265</v>
      </c>
      <c r="H792" s="187">
        <v>118.39</v>
      </c>
      <c r="I792" s="24"/>
      <c r="L792" s="183"/>
      <c r="M792" s="188"/>
      <c r="T792" s="189"/>
      <c r="AT792" s="185" t="s">
        <v>254</v>
      </c>
      <c r="AU792" s="185" t="s">
        <v>86</v>
      </c>
      <c r="AV792" s="184" t="s">
        <v>258</v>
      </c>
      <c r="AW792" s="184" t="s">
        <v>33</v>
      </c>
      <c r="AX792" s="184" t="s">
        <v>8</v>
      </c>
      <c r="AY792" s="185" t="s">
        <v>245</v>
      </c>
    </row>
    <row r="793" spans="2:65" s="51" customFormat="1" ht="37.9" customHeight="1">
      <c r="B793" s="50"/>
      <c r="C793" s="163" t="s">
        <v>1210</v>
      </c>
      <c r="D793" s="163" t="s">
        <v>248</v>
      </c>
      <c r="E793" s="164" t="s">
        <v>1211</v>
      </c>
      <c r="F793" s="165" t="s">
        <v>1212</v>
      </c>
      <c r="G793" s="166" t="s">
        <v>566</v>
      </c>
      <c r="H793" s="167">
        <v>110.39</v>
      </c>
      <c r="I793" s="22"/>
      <c r="J793" s="168">
        <f>ROUND(I793*H793,0)</f>
        <v>0</v>
      </c>
      <c r="K793" s="165" t="s">
        <v>252</v>
      </c>
      <c r="L793" s="50"/>
      <c r="M793" s="169" t="s">
        <v>1</v>
      </c>
      <c r="N793" s="170" t="s">
        <v>42</v>
      </c>
      <c r="P793" s="171">
        <f>O793*H793</f>
        <v>0</v>
      </c>
      <c r="Q793" s="171">
        <v>6.0479999999999996E-4</v>
      </c>
      <c r="R793" s="171">
        <f>Q793*H793</f>
        <v>6.6763872000000002E-2</v>
      </c>
      <c r="S793" s="171">
        <v>0</v>
      </c>
      <c r="T793" s="172">
        <f>S793*H793</f>
        <v>0</v>
      </c>
      <c r="AR793" s="173" t="s">
        <v>407</v>
      </c>
      <c r="AT793" s="173" t="s">
        <v>248</v>
      </c>
      <c r="AU793" s="173" t="s">
        <v>86</v>
      </c>
      <c r="AY793" s="38" t="s">
        <v>245</v>
      </c>
      <c r="BE793" s="174">
        <f>IF(N793="základní",J793,0)</f>
        <v>0</v>
      </c>
      <c r="BF793" s="174">
        <f>IF(N793="snížená",J793,0)</f>
        <v>0</v>
      </c>
      <c r="BG793" s="174">
        <f>IF(N793="zákl. přenesená",J793,0)</f>
        <v>0</v>
      </c>
      <c r="BH793" s="174">
        <f>IF(N793="sníž. přenesená",J793,0)</f>
        <v>0</v>
      </c>
      <c r="BI793" s="174">
        <f>IF(N793="nulová",J793,0)</f>
        <v>0</v>
      </c>
      <c r="BJ793" s="38" t="s">
        <v>8</v>
      </c>
      <c r="BK793" s="174">
        <f>ROUND(I793*H793,0)</f>
        <v>0</v>
      </c>
      <c r="BL793" s="38" t="s">
        <v>407</v>
      </c>
      <c r="BM793" s="173" t="s">
        <v>1213</v>
      </c>
    </row>
    <row r="794" spans="2:65" s="176" customFormat="1">
      <c r="B794" s="175"/>
      <c r="D794" s="177" t="s">
        <v>254</v>
      </c>
      <c r="E794" s="178" t="s">
        <v>1</v>
      </c>
      <c r="F794" s="179" t="s">
        <v>1207</v>
      </c>
      <c r="H794" s="180">
        <v>65.430000000000007</v>
      </c>
      <c r="I794" s="23"/>
      <c r="L794" s="175"/>
      <c r="M794" s="181"/>
      <c r="T794" s="182"/>
      <c r="AT794" s="178" t="s">
        <v>254</v>
      </c>
      <c r="AU794" s="178" t="s">
        <v>86</v>
      </c>
      <c r="AV794" s="176" t="s">
        <v>86</v>
      </c>
      <c r="AW794" s="176" t="s">
        <v>33</v>
      </c>
      <c r="AX794" s="176" t="s">
        <v>77</v>
      </c>
      <c r="AY794" s="178" t="s">
        <v>245</v>
      </c>
    </row>
    <row r="795" spans="2:65" s="176" customFormat="1">
      <c r="B795" s="175"/>
      <c r="D795" s="177" t="s">
        <v>254</v>
      </c>
      <c r="E795" s="178" t="s">
        <v>1</v>
      </c>
      <c r="F795" s="179" t="s">
        <v>1208</v>
      </c>
      <c r="H795" s="180">
        <v>44.96</v>
      </c>
      <c r="I795" s="23"/>
      <c r="L795" s="175"/>
      <c r="M795" s="181"/>
      <c r="T795" s="182"/>
      <c r="AT795" s="178" t="s">
        <v>254</v>
      </c>
      <c r="AU795" s="178" t="s">
        <v>86</v>
      </c>
      <c r="AV795" s="176" t="s">
        <v>86</v>
      </c>
      <c r="AW795" s="176" t="s">
        <v>33</v>
      </c>
      <c r="AX795" s="176" t="s">
        <v>77</v>
      </c>
      <c r="AY795" s="178" t="s">
        <v>245</v>
      </c>
    </row>
    <row r="796" spans="2:65" s="184" customFormat="1">
      <c r="B796" s="183"/>
      <c r="D796" s="177" t="s">
        <v>254</v>
      </c>
      <c r="E796" s="185" t="s">
        <v>1</v>
      </c>
      <c r="F796" s="186" t="s">
        <v>265</v>
      </c>
      <c r="H796" s="187">
        <v>110.39</v>
      </c>
      <c r="I796" s="24"/>
      <c r="L796" s="183"/>
      <c r="M796" s="188"/>
      <c r="T796" s="189"/>
      <c r="AT796" s="185" t="s">
        <v>254</v>
      </c>
      <c r="AU796" s="185" t="s">
        <v>86</v>
      </c>
      <c r="AV796" s="184" t="s">
        <v>258</v>
      </c>
      <c r="AW796" s="184" t="s">
        <v>33</v>
      </c>
      <c r="AX796" s="184" t="s">
        <v>8</v>
      </c>
      <c r="AY796" s="185" t="s">
        <v>245</v>
      </c>
    </row>
    <row r="797" spans="2:65" s="51" customFormat="1" ht="37.9" customHeight="1">
      <c r="B797" s="50"/>
      <c r="C797" s="163" t="s">
        <v>1214</v>
      </c>
      <c r="D797" s="163" t="s">
        <v>248</v>
      </c>
      <c r="E797" s="164" t="s">
        <v>1215</v>
      </c>
      <c r="F797" s="165" t="s">
        <v>1216</v>
      </c>
      <c r="G797" s="166" t="s">
        <v>566</v>
      </c>
      <c r="H797" s="167">
        <v>48.65</v>
      </c>
      <c r="I797" s="22"/>
      <c r="J797" s="168">
        <f>ROUND(I797*H797,0)</f>
        <v>0</v>
      </c>
      <c r="K797" s="165" t="s">
        <v>252</v>
      </c>
      <c r="L797" s="50"/>
      <c r="M797" s="169" t="s">
        <v>1</v>
      </c>
      <c r="N797" s="170" t="s">
        <v>42</v>
      </c>
      <c r="P797" s="171">
        <f>O797*H797</f>
        <v>0</v>
      </c>
      <c r="Q797" s="171">
        <v>1.1988000000000001E-3</v>
      </c>
      <c r="R797" s="171">
        <f>Q797*H797</f>
        <v>5.8321620000000005E-2</v>
      </c>
      <c r="S797" s="171">
        <v>0</v>
      </c>
      <c r="T797" s="172">
        <f>S797*H797</f>
        <v>0</v>
      </c>
      <c r="AR797" s="173" t="s">
        <v>407</v>
      </c>
      <c r="AT797" s="173" t="s">
        <v>248</v>
      </c>
      <c r="AU797" s="173" t="s">
        <v>86</v>
      </c>
      <c r="AY797" s="38" t="s">
        <v>245</v>
      </c>
      <c r="BE797" s="174">
        <f>IF(N797="základní",J797,0)</f>
        <v>0</v>
      </c>
      <c r="BF797" s="174">
        <f>IF(N797="snížená",J797,0)</f>
        <v>0</v>
      </c>
      <c r="BG797" s="174">
        <f>IF(N797="zákl. přenesená",J797,0)</f>
        <v>0</v>
      </c>
      <c r="BH797" s="174">
        <f>IF(N797="sníž. přenesená",J797,0)</f>
        <v>0</v>
      </c>
      <c r="BI797" s="174">
        <f>IF(N797="nulová",J797,0)</f>
        <v>0</v>
      </c>
      <c r="BJ797" s="38" t="s">
        <v>8</v>
      </c>
      <c r="BK797" s="174">
        <f>ROUND(I797*H797,0)</f>
        <v>0</v>
      </c>
      <c r="BL797" s="38" t="s">
        <v>407</v>
      </c>
      <c r="BM797" s="173" t="s">
        <v>1217</v>
      </c>
    </row>
    <row r="798" spans="2:65" s="176" customFormat="1">
      <c r="B798" s="175"/>
      <c r="D798" s="177" t="s">
        <v>254</v>
      </c>
      <c r="E798" s="178" t="s">
        <v>1</v>
      </c>
      <c r="F798" s="179" t="s">
        <v>1218</v>
      </c>
      <c r="H798" s="180">
        <v>48.65</v>
      </c>
      <c r="I798" s="23"/>
      <c r="L798" s="175"/>
      <c r="M798" s="181"/>
      <c r="T798" s="182"/>
      <c r="AT798" s="178" t="s">
        <v>254</v>
      </c>
      <c r="AU798" s="178" t="s">
        <v>86</v>
      </c>
      <c r="AV798" s="176" t="s">
        <v>86</v>
      </c>
      <c r="AW798" s="176" t="s">
        <v>33</v>
      </c>
      <c r="AX798" s="176" t="s">
        <v>8</v>
      </c>
      <c r="AY798" s="178" t="s">
        <v>245</v>
      </c>
    </row>
    <row r="799" spans="2:65" s="51" customFormat="1" ht="33" customHeight="1">
      <c r="B799" s="50"/>
      <c r="C799" s="163" t="s">
        <v>1219</v>
      </c>
      <c r="D799" s="163" t="s">
        <v>248</v>
      </c>
      <c r="E799" s="164" t="s">
        <v>1220</v>
      </c>
      <c r="F799" s="165" t="s">
        <v>1221</v>
      </c>
      <c r="G799" s="166" t="s">
        <v>566</v>
      </c>
      <c r="H799" s="167">
        <v>98.355000000000004</v>
      </c>
      <c r="I799" s="22"/>
      <c r="J799" s="168">
        <f>ROUND(I799*H799,0)</f>
        <v>0</v>
      </c>
      <c r="K799" s="165" t="s">
        <v>252</v>
      </c>
      <c r="L799" s="50"/>
      <c r="M799" s="169" t="s">
        <v>1</v>
      </c>
      <c r="N799" s="170" t="s">
        <v>42</v>
      </c>
      <c r="P799" s="171">
        <f>O799*H799</f>
        <v>0</v>
      </c>
      <c r="Q799" s="171">
        <v>1.5012000000000001E-3</v>
      </c>
      <c r="R799" s="171">
        <f>Q799*H799</f>
        <v>0.147650526</v>
      </c>
      <c r="S799" s="171">
        <v>0</v>
      </c>
      <c r="T799" s="172">
        <f>S799*H799</f>
        <v>0</v>
      </c>
      <c r="AR799" s="173" t="s">
        <v>407</v>
      </c>
      <c r="AT799" s="173" t="s">
        <v>248</v>
      </c>
      <c r="AU799" s="173" t="s">
        <v>86</v>
      </c>
      <c r="AY799" s="38" t="s">
        <v>245</v>
      </c>
      <c r="BE799" s="174">
        <f>IF(N799="základní",J799,0)</f>
        <v>0</v>
      </c>
      <c r="BF799" s="174">
        <f>IF(N799="snížená",J799,0)</f>
        <v>0</v>
      </c>
      <c r="BG799" s="174">
        <f>IF(N799="zákl. přenesená",J799,0)</f>
        <v>0</v>
      </c>
      <c r="BH799" s="174">
        <f>IF(N799="sníž. přenesená",J799,0)</f>
        <v>0</v>
      </c>
      <c r="BI799" s="174">
        <f>IF(N799="nulová",J799,0)</f>
        <v>0</v>
      </c>
      <c r="BJ799" s="38" t="s">
        <v>8</v>
      </c>
      <c r="BK799" s="174">
        <f>ROUND(I799*H799,0)</f>
        <v>0</v>
      </c>
      <c r="BL799" s="38" t="s">
        <v>407</v>
      </c>
      <c r="BM799" s="173" t="s">
        <v>1222</v>
      </c>
    </row>
    <row r="800" spans="2:65" s="176" customFormat="1" ht="22.5">
      <c r="B800" s="175"/>
      <c r="D800" s="177" t="s">
        <v>254</v>
      </c>
      <c r="E800" s="178" t="s">
        <v>1</v>
      </c>
      <c r="F800" s="179" t="s">
        <v>1223</v>
      </c>
      <c r="H800" s="180">
        <v>98.355000000000004</v>
      </c>
      <c r="I800" s="23"/>
      <c r="L800" s="175"/>
      <c r="M800" s="181"/>
      <c r="T800" s="182"/>
      <c r="AT800" s="178" t="s">
        <v>254</v>
      </c>
      <c r="AU800" s="178" t="s">
        <v>86</v>
      </c>
      <c r="AV800" s="176" t="s">
        <v>86</v>
      </c>
      <c r="AW800" s="176" t="s">
        <v>33</v>
      </c>
      <c r="AX800" s="176" t="s">
        <v>77</v>
      </c>
      <c r="AY800" s="178" t="s">
        <v>245</v>
      </c>
    </row>
    <row r="801" spans="2:65" s="184" customFormat="1">
      <c r="B801" s="183"/>
      <c r="D801" s="177" t="s">
        <v>254</v>
      </c>
      <c r="E801" s="185" t="s">
        <v>1</v>
      </c>
      <c r="F801" s="186" t="s">
        <v>265</v>
      </c>
      <c r="H801" s="187">
        <v>98.355000000000004</v>
      </c>
      <c r="I801" s="24"/>
      <c r="L801" s="183"/>
      <c r="M801" s="188"/>
      <c r="T801" s="189"/>
      <c r="AT801" s="185" t="s">
        <v>254</v>
      </c>
      <c r="AU801" s="185" t="s">
        <v>86</v>
      </c>
      <c r="AV801" s="184" t="s">
        <v>258</v>
      </c>
      <c r="AW801" s="184" t="s">
        <v>33</v>
      </c>
      <c r="AX801" s="184" t="s">
        <v>8</v>
      </c>
      <c r="AY801" s="185" t="s">
        <v>245</v>
      </c>
    </row>
    <row r="802" spans="2:65" s="51" customFormat="1" ht="33" customHeight="1">
      <c r="B802" s="50"/>
      <c r="C802" s="163" t="s">
        <v>1224</v>
      </c>
      <c r="D802" s="163" t="s">
        <v>248</v>
      </c>
      <c r="E802" s="164" t="s">
        <v>1225</v>
      </c>
      <c r="F802" s="165" t="s">
        <v>1226</v>
      </c>
      <c r="G802" s="166" t="s">
        <v>566</v>
      </c>
      <c r="H802" s="167">
        <v>8</v>
      </c>
      <c r="I802" s="22"/>
      <c r="J802" s="168">
        <f>ROUND(I802*H802,0)</f>
        <v>0</v>
      </c>
      <c r="K802" s="165" t="s">
        <v>252</v>
      </c>
      <c r="L802" s="50"/>
      <c r="M802" s="169" t="s">
        <v>1</v>
      </c>
      <c r="N802" s="170" t="s">
        <v>42</v>
      </c>
      <c r="P802" s="171">
        <f>O802*H802</f>
        <v>0</v>
      </c>
      <c r="Q802" s="171">
        <v>5.4000000000000001E-4</v>
      </c>
      <c r="R802" s="171">
        <f>Q802*H802</f>
        <v>4.3200000000000001E-3</v>
      </c>
      <c r="S802" s="171">
        <v>0</v>
      </c>
      <c r="T802" s="172">
        <f>S802*H802</f>
        <v>0</v>
      </c>
      <c r="AR802" s="173" t="s">
        <v>407</v>
      </c>
      <c r="AT802" s="173" t="s">
        <v>248</v>
      </c>
      <c r="AU802" s="173" t="s">
        <v>86</v>
      </c>
      <c r="AY802" s="38" t="s">
        <v>245</v>
      </c>
      <c r="BE802" s="174">
        <f>IF(N802="základní",J802,0)</f>
        <v>0</v>
      </c>
      <c r="BF802" s="174">
        <f>IF(N802="snížená",J802,0)</f>
        <v>0</v>
      </c>
      <c r="BG802" s="174">
        <f>IF(N802="zákl. přenesená",J802,0)</f>
        <v>0</v>
      </c>
      <c r="BH802" s="174">
        <f>IF(N802="sníž. přenesená",J802,0)</f>
        <v>0</v>
      </c>
      <c r="BI802" s="174">
        <f>IF(N802="nulová",J802,0)</f>
        <v>0</v>
      </c>
      <c r="BJ802" s="38" t="s">
        <v>8</v>
      </c>
      <c r="BK802" s="174">
        <f>ROUND(I802*H802,0)</f>
        <v>0</v>
      </c>
      <c r="BL802" s="38" t="s">
        <v>407</v>
      </c>
      <c r="BM802" s="173" t="s">
        <v>1227</v>
      </c>
    </row>
    <row r="803" spans="2:65" s="176" customFormat="1">
      <c r="B803" s="175"/>
      <c r="D803" s="177" t="s">
        <v>254</v>
      </c>
      <c r="E803" s="178" t="s">
        <v>1</v>
      </c>
      <c r="F803" s="179" t="s">
        <v>1209</v>
      </c>
      <c r="H803" s="180">
        <v>8</v>
      </c>
      <c r="I803" s="23"/>
      <c r="L803" s="175"/>
      <c r="M803" s="181"/>
      <c r="T803" s="182"/>
      <c r="AT803" s="178" t="s">
        <v>254</v>
      </c>
      <c r="AU803" s="178" t="s">
        <v>86</v>
      </c>
      <c r="AV803" s="176" t="s">
        <v>86</v>
      </c>
      <c r="AW803" s="176" t="s">
        <v>33</v>
      </c>
      <c r="AX803" s="176" t="s">
        <v>77</v>
      </c>
      <c r="AY803" s="178" t="s">
        <v>245</v>
      </c>
    </row>
    <row r="804" spans="2:65" s="184" customFormat="1">
      <c r="B804" s="183"/>
      <c r="D804" s="177" t="s">
        <v>254</v>
      </c>
      <c r="E804" s="185" t="s">
        <v>1</v>
      </c>
      <c r="F804" s="186" t="s">
        <v>265</v>
      </c>
      <c r="H804" s="187">
        <v>8</v>
      </c>
      <c r="I804" s="24"/>
      <c r="L804" s="183"/>
      <c r="M804" s="188"/>
      <c r="T804" s="189"/>
      <c r="AT804" s="185" t="s">
        <v>254</v>
      </c>
      <c r="AU804" s="185" t="s">
        <v>86</v>
      </c>
      <c r="AV804" s="184" t="s">
        <v>258</v>
      </c>
      <c r="AW804" s="184" t="s">
        <v>33</v>
      </c>
      <c r="AX804" s="184" t="s">
        <v>8</v>
      </c>
      <c r="AY804" s="185" t="s">
        <v>245</v>
      </c>
    </row>
    <row r="805" spans="2:65" s="51" customFormat="1" ht="37.9" customHeight="1">
      <c r="B805" s="50"/>
      <c r="C805" s="163" t="s">
        <v>1228</v>
      </c>
      <c r="D805" s="163" t="s">
        <v>248</v>
      </c>
      <c r="E805" s="164" t="s">
        <v>1229</v>
      </c>
      <c r="F805" s="165" t="s">
        <v>1230</v>
      </c>
      <c r="G805" s="166" t="s">
        <v>251</v>
      </c>
      <c r="H805" s="167">
        <v>466.947</v>
      </c>
      <c r="I805" s="22"/>
      <c r="J805" s="168">
        <f>ROUND(I805*H805,0)</f>
        <v>0</v>
      </c>
      <c r="K805" s="165" t="s">
        <v>252</v>
      </c>
      <c r="L805" s="50"/>
      <c r="M805" s="169" t="s">
        <v>1</v>
      </c>
      <c r="N805" s="170" t="s">
        <v>42</v>
      </c>
      <c r="P805" s="171">
        <f>O805*H805</f>
        <v>0</v>
      </c>
      <c r="Q805" s="171">
        <v>2.7849599999999998E-4</v>
      </c>
      <c r="R805" s="171">
        <f>Q805*H805</f>
        <v>0.13004287171199999</v>
      </c>
      <c r="S805" s="171">
        <v>0</v>
      </c>
      <c r="T805" s="172">
        <f>S805*H805</f>
        <v>0</v>
      </c>
      <c r="AR805" s="173" t="s">
        <v>407</v>
      </c>
      <c r="AT805" s="173" t="s">
        <v>248</v>
      </c>
      <c r="AU805" s="173" t="s">
        <v>86</v>
      </c>
      <c r="AY805" s="38" t="s">
        <v>245</v>
      </c>
      <c r="BE805" s="174">
        <f>IF(N805="základní",J805,0)</f>
        <v>0</v>
      </c>
      <c r="BF805" s="174">
        <f>IF(N805="snížená",J805,0)</f>
        <v>0</v>
      </c>
      <c r="BG805" s="174">
        <f>IF(N805="zákl. přenesená",J805,0)</f>
        <v>0</v>
      </c>
      <c r="BH805" s="174">
        <f>IF(N805="sníž. přenesená",J805,0)</f>
        <v>0</v>
      </c>
      <c r="BI805" s="174">
        <f>IF(N805="nulová",J805,0)</f>
        <v>0</v>
      </c>
      <c r="BJ805" s="38" t="s">
        <v>8</v>
      </c>
      <c r="BK805" s="174">
        <f>ROUND(I805*H805,0)</f>
        <v>0</v>
      </c>
      <c r="BL805" s="38" t="s">
        <v>407</v>
      </c>
      <c r="BM805" s="173" t="s">
        <v>1231</v>
      </c>
    </row>
    <row r="806" spans="2:65" s="176" customFormat="1">
      <c r="B806" s="175"/>
      <c r="D806" s="177" t="s">
        <v>254</v>
      </c>
      <c r="E806" s="178" t="s">
        <v>1</v>
      </c>
      <c r="F806" s="179" t="s">
        <v>1232</v>
      </c>
      <c r="H806" s="180">
        <v>453.90499999999997</v>
      </c>
      <c r="I806" s="23"/>
      <c r="L806" s="175"/>
      <c r="M806" s="181"/>
      <c r="T806" s="182"/>
      <c r="AT806" s="178" t="s">
        <v>254</v>
      </c>
      <c r="AU806" s="178" t="s">
        <v>86</v>
      </c>
      <c r="AV806" s="176" t="s">
        <v>86</v>
      </c>
      <c r="AW806" s="176" t="s">
        <v>33</v>
      </c>
      <c r="AX806" s="176" t="s">
        <v>77</v>
      </c>
      <c r="AY806" s="178" t="s">
        <v>245</v>
      </c>
    </row>
    <row r="807" spans="2:65" s="184" customFormat="1">
      <c r="B807" s="183"/>
      <c r="D807" s="177" t="s">
        <v>254</v>
      </c>
      <c r="E807" s="185" t="s">
        <v>1</v>
      </c>
      <c r="F807" s="186" t="s">
        <v>1233</v>
      </c>
      <c r="H807" s="187">
        <v>453.90499999999997</v>
      </c>
      <c r="I807" s="24"/>
      <c r="L807" s="183"/>
      <c r="M807" s="188"/>
      <c r="T807" s="189"/>
      <c r="AT807" s="185" t="s">
        <v>254</v>
      </c>
      <c r="AU807" s="185" t="s">
        <v>86</v>
      </c>
      <c r="AV807" s="184" t="s">
        <v>258</v>
      </c>
      <c r="AW807" s="184" t="s">
        <v>33</v>
      </c>
      <c r="AX807" s="184" t="s">
        <v>77</v>
      </c>
      <c r="AY807" s="185" t="s">
        <v>245</v>
      </c>
    </row>
    <row r="808" spans="2:65" s="176" customFormat="1">
      <c r="B808" s="175"/>
      <c r="D808" s="177" t="s">
        <v>254</v>
      </c>
      <c r="E808" s="178" t="s">
        <v>1</v>
      </c>
      <c r="F808" s="179" t="s">
        <v>1234</v>
      </c>
      <c r="H808" s="180">
        <v>5.8449999999999998</v>
      </c>
      <c r="I808" s="23"/>
      <c r="L808" s="175"/>
      <c r="M808" s="181"/>
      <c r="T808" s="182"/>
      <c r="AT808" s="178" t="s">
        <v>254</v>
      </c>
      <c r="AU808" s="178" t="s">
        <v>86</v>
      </c>
      <c r="AV808" s="176" t="s">
        <v>86</v>
      </c>
      <c r="AW808" s="176" t="s">
        <v>33</v>
      </c>
      <c r="AX808" s="176" t="s">
        <v>77</v>
      </c>
      <c r="AY808" s="178" t="s">
        <v>245</v>
      </c>
    </row>
    <row r="809" spans="2:65" s="176" customFormat="1">
      <c r="B809" s="175"/>
      <c r="D809" s="177" t="s">
        <v>254</v>
      </c>
      <c r="E809" s="178" t="s">
        <v>1</v>
      </c>
      <c r="F809" s="179" t="s">
        <v>1235</v>
      </c>
      <c r="H809" s="180">
        <v>7.1970000000000001</v>
      </c>
      <c r="I809" s="23"/>
      <c r="L809" s="175"/>
      <c r="M809" s="181"/>
      <c r="T809" s="182"/>
      <c r="AT809" s="178" t="s">
        <v>254</v>
      </c>
      <c r="AU809" s="178" t="s">
        <v>86</v>
      </c>
      <c r="AV809" s="176" t="s">
        <v>86</v>
      </c>
      <c r="AW809" s="176" t="s">
        <v>33</v>
      </c>
      <c r="AX809" s="176" t="s">
        <v>77</v>
      </c>
      <c r="AY809" s="178" t="s">
        <v>245</v>
      </c>
    </row>
    <row r="810" spans="2:65" s="184" customFormat="1">
      <c r="B810" s="183"/>
      <c r="D810" s="177" t="s">
        <v>254</v>
      </c>
      <c r="E810" s="185" t="s">
        <v>1</v>
      </c>
      <c r="F810" s="186" t="s">
        <v>1236</v>
      </c>
      <c r="H810" s="187">
        <v>13.042</v>
      </c>
      <c r="I810" s="24"/>
      <c r="L810" s="183"/>
      <c r="M810" s="188"/>
      <c r="T810" s="189"/>
      <c r="AT810" s="185" t="s">
        <v>254</v>
      </c>
      <c r="AU810" s="185" t="s">
        <v>86</v>
      </c>
      <c r="AV810" s="184" t="s">
        <v>258</v>
      </c>
      <c r="AW810" s="184" t="s">
        <v>33</v>
      </c>
      <c r="AX810" s="184" t="s">
        <v>77</v>
      </c>
      <c r="AY810" s="185" t="s">
        <v>245</v>
      </c>
    </row>
    <row r="811" spans="2:65" s="200" customFormat="1">
      <c r="B811" s="199"/>
      <c r="D811" s="177" t="s">
        <v>254</v>
      </c>
      <c r="E811" s="201" t="s">
        <v>146</v>
      </c>
      <c r="F811" s="202" t="s">
        <v>1237</v>
      </c>
      <c r="H811" s="203">
        <v>466.947</v>
      </c>
      <c r="I811" s="26"/>
      <c r="L811" s="199"/>
      <c r="M811" s="204"/>
      <c r="T811" s="205"/>
      <c r="AT811" s="201" t="s">
        <v>254</v>
      </c>
      <c r="AU811" s="201" t="s">
        <v>86</v>
      </c>
      <c r="AV811" s="200" t="s">
        <v>92</v>
      </c>
      <c r="AW811" s="200" t="s">
        <v>33</v>
      </c>
      <c r="AX811" s="200" t="s">
        <v>8</v>
      </c>
      <c r="AY811" s="201" t="s">
        <v>245</v>
      </c>
    </row>
    <row r="812" spans="2:65" s="51" customFormat="1" ht="24.2" customHeight="1">
      <c r="B812" s="50"/>
      <c r="C812" s="190" t="s">
        <v>1238</v>
      </c>
      <c r="D812" s="190" t="s">
        <v>376</v>
      </c>
      <c r="E812" s="191" t="s">
        <v>1190</v>
      </c>
      <c r="F812" s="192" t="s">
        <v>1191</v>
      </c>
      <c r="G812" s="193" t="s">
        <v>251</v>
      </c>
      <c r="H812" s="194">
        <v>536.98900000000003</v>
      </c>
      <c r="I812" s="25"/>
      <c r="J812" s="195">
        <f>ROUND(I812*H812,0)</f>
        <v>0</v>
      </c>
      <c r="K812" s="192" t="s">
        <v>252</v>
      </c>
      <c r="L812" s="196"/>
      <c r="M812" s="197" t="s">
        <v>1</v>
      </c>
      <c r="N812" s="198" t="s">
        <v>42</v>
      </c>
      <c r="P812" s="171">
        <f>O812*H812</f>
        <v>0</v>
      </c>
      <c r="Q812" s="171">
        <v>1.9E-3</v>
      </c>
      <c r="R812" s="171">
        <f>Q812*H812</f>
        <v>1.0202791</v>
      </c>
      <c r="S812" s="171">
        <v>0</v>
      </c>
      <c r="T812" s="172">
        <f>S812*H812</f>
        <v>0</v>
      </c>
      <c r="AR812" s="173" t="s">
        <v>511</v>
      </c>
      <c r="AT812" s="173" t="s">
        <v>376</v>
      </c>
      <c r="AU812" s="173" t="s">
        <v>86</v>
      </c>
      <c r="AY812" s="38" t="s">
        <v>245</v>
      </c>
      <c r="BE812" s="174">
        <f>IF(N812="základní",J812,0)</f>
        <v>0</v>
      </c>
      <c r="BF812" s="174">
        <f>IF(N812="snížená",J812,0)</f>
        <v>0</v>
      </c>
      <c r="BG812" s="174">
        <f>IF(N812="zákl. přenesená",J812,0)</f>
        <v>0</v>
      </c>
      <c r="BH812" s="174">
        <f>IF(N812="sníž. přenesená",J812,0)</f>
        <v>0</v>
      </c>
      <c r="BI812" s="174">
        <f>IF(N812="nulová",J812,0)</f>
        <v>0</v>
      </c>
      <c r="BJ812" s="38" t="s">
        <v>8</v>
      </c>
      <c r="BK812" s="174">
        <f>ROUND(I812*H812,0)</f>
        <v>0</v>
      </c>
      <c r="BL812" s="38" t="s">
        <v>407</v>
      </c>
      <c r="BM812" s="173" t="s">
        <v>1239</v>
      </c>
    </row>
    <row r="813" spans="2:65" s="176" customFormat="1">
      <c r="B813" s="175"/>
      <c r="D813" s="177" t="s">
        <v>254</v>
      </c>
      <c r="E813" s="178" t="s">
        <v>1</v>
      </c>
      <c r="F813" s="179" t="s">
        <v>1240</v>
      </c>
      <c r="H813" s="180">
        <v>536.98900000000003</v>
      </c>
      <c r="I813" s="23"/>
      <c r="L813" s="175"/>
      <c r="M813" s="181"/>
      <c r="T813" s="182"/>
      <c r="AT813" s="178" t="s">
        <v>254</v>
      </c>
      <c r="AU813" s="178" t="s">
        <v>86</v>
      </c>
      <c r="AV813" s="176" t="s">
        <v>86</v>
      </c>
      <c r="AW813" s="176" t="s">
        <v>33</v>
      </c>
      <c r="AX813" s="176" t="s">
        <v>8</v>
      </c>
      <c r="AY813" s="178" t="s">
        <v>245</v>
      </c>
    </row>
    <row r="814" spans="2:65" s="51" customFormat="1" ht="24.2" customHeight="1">
      <c r="B814" s="50"/>
      <c r="C814" s="163" t="s">
        <v>1241</v>
      </c>
      <c r="D814" s="163" t="s">
        <v>248</v>
      </c>
      <c r="E814" s="164" t="s">
        <v>1242</v>
      </c>
      <c r="F814" s="165" t="s">
        <v>1243</v>
      </c>
      <c r="G814" s="166" t="s">
        <v>251</v>
      </c>
      <c r="H814" s="167">
        <v>633.87599999999998</v>
      </c>
      <c r="I814" s="22"/>
      <c r="J814" s="168">
        <f>ROUND(I814*H814,0)</f>
        <v>0</v>
      </c>
      <c r="K814" s="165" t="s">
        <v>252</v>
      </c>
      <c r="L814" s="50"/>
      <c r="M814" s="169" t="s">
        <v>1</v>
      </c>
      <c r="N814" s="170" t="s">
        <v>42</v>
      </c>
      <c r="P814" s="171">
        <f>O814*H814</f>
        <v>0</v>
      </c>
      <c r="Q814" s="171">
        <v>0</v>
      </c>
      <c r="R814" s="171">
        <f>Q814*H814</f>
        <v>0</v>
      </c>
      <c r="S814" s="171">
        <v>0</v>
      </c>
      <c r="T814" s="172">
        <f>S814*H814</f>
        <v>0</v>
      </c>
      <c r="AR814" s="173" t="s">
        <v>407</v>
      </c>
      <c r="AT814" s="173" t="s">
        <v>248</v>
      </c>
      <c r="AU814" s="173" t="s">
        <v>86</v>
      </c>
      <c r="AY814" s="38" t="s">
        <v>245</v>
      </c>
      <c r="BE814" s="174">
        <f>IF(N814="základní",J814,0)</f>
        <v>0</v>
      </c>
      <c r="BF814" s="174">
        <f>IF(N814="snížená",J814,0)</f>
        <v>0</v>
      </c>
      <c r="BG814" s="174">
        <f>IF(N814="zákl. přenesená",J814,0)</f>
        <v>0</v>
      </c>
      <c r="BH814" s="174">
        <f>IF(N814="sníž. přenesená",J814,0)</f>
        <v>0</v>
      </c>
      <c r="BI814" s="174">
        <f>IF(N814="nulová",J814,0)</f>
        <v>0</v>
      </c>
      <c r="BJ814" s="38" t="s">
        <v>8</v>
      </c>
      <c r="BK814" s="174">
        <f>ROUND(I814*H814,0)</f>
        <v>0</v>
      </c>
      <c r="BL814" s="38" t="s">
        <v>407</v>
      </c>
      <c r="BM814" s="173" t="s">
        <v>1244</v>
      </c>
    </row>
    <row r="815" spans="2:65" s="176" customFormat="1">
      <c r="B815" s="175"/>
      <c r="D815" s="177" t="s">
        <v>254</v>
      </c>
      <c r="E815" s="178" t="s">
        <v>1</v>
      </c>
      <c r="F815" s="179" t="s">
        <v>146</v>
      </c>
      <c r="H815" s="180">
        <v>466.947</v>
      </c>
      <c r="I815" s="23"/>
      <c r="L815" s="175"/>
      <c r="M815" s="181"/>
      <c r="T815" s="182"/>
      <c r="AT815" s="178" t="s">
        <v>254</v>
      </c>
      <c r="AU815" s="178" t="s">
        <v>86</v>
      </c>
      <c r="AV815" s="176" t="s">
        <v>86</v>
      </c>
      <c r="AW815" s="176" t="s">
        <v>33</v>
      </c>
      <c r="AX815" s="176" t="s">
        <v>77</v>
      </c>
      <c r="AY815" s="178" t="s">
        <v>245</v>
      </c>
    </row>
    <row r="816" spans="2:65" s="176" customFormat="1">
      <c r="B816" s="175"/>
      <c r="D816" s="177" t="s">
        <v>254</v>
      </c>
      <c r="E816" s="178" t="s">
        <v>1</v>
      </c>
      <c r="F816" s="179" t="s">
        <v>149</v>
      </c>
      <c r="H816" s="180">
        <v>166.929</v>
      </c>
      <c r="I816" s="23"/>
      <c r="L816" s="175"/>
      <c r="M816" s="181"/>
      <c r="T816" s="182"/>
      <c r="AT816" s="178" t="s">
        <v>254</v>
      </c>
      <c r="AU816" s="178" t="s">
        <v>86</v>
      </c>
      <c r="AV816" s="176" t="s">
        <v>86</v>
      </c>
      <c r="AW816" s="176" t="s">
        <v>33</v>
      </c>
      <c r="AX816" s="176" t="s">
        <v>77</v>
      </c>
      <c r="AY816" s="178" t="s">
        <v>245</v>
      </c>
    </row>
    <row r="817" spans="2:65" s="184" customFormat="1">
      <c r="B817" s="183"/>
      <c r="D817" s="177" t="s">
        <v>254</v>
      </c>
      <c r="E817" s="185" t="s">
        <v>1</v>
      </c>
      <c r="F817" s="186" t="s">
        <v>265</v>
      </c>
      <c r="H817" s="187">
        <v>633.87599999999998</v>
      </c>
      <c r="I817" s="24"/>
      <c r="L817" s="183"/>
      <c r="M817" s="188"/>
      <c r="T817" s="189"/>
      <c r="AT817" s="185" t="s">
        <v>254</v>
      </c>
      <c r="AU817" s="185" t="s">
        <v>86</v>
      </c>
      <c r="AV817" s="184" t="s">
        <v>258</v>
      </c>
      <c r="AW817" s="184" t="s">
        <v>33</v>
      </c>
      <c r="AX817" s="184" t="s">
        <v>8</v>
      </c>
      <c r="AY817" s="185" t="s">
        <v>245</v>
      </c>
    </row>
    <row r="818" spans="2:65" s="51" customFormat="1" ht="24.2" customHeight="1">
      <c r="B818" s="50"/>
      <c r="C818" s="190" t="s">
        <v>1245</v>
      </c>
      <c r="D818" s="190" t="s">
        <v>376</v>
      </c>
      <c r="E818" s="191" t="s">
        <v>1103</v>
      </c>
      <c r="F818" s="192" t="s">
        <v>1104</v>
      </c>
      <c r="G818" s="193" t="s">
        <v>251</v>
      </c>
      <c r="H818" s="194">
        <v>697.26400000000001</v>
      </c>
      <c r="I818" s="25"/>
      <c r="J818" s="195">
        <f>ROUND(I818*H818,0)</f>
        <v>0</v>
      </c>
      <c r="K818" s="192" t="s">
        <v>1</v>
      </c>
      <c r="L818" s="196"/>
      <c r="M818" s="197" t="s">
        <v>1</v>
      </c>
      <c r="N818" s="198" t="s">
        <v>42</v>
      </c>
      <c r="P818" s="171">
        <f>O818*H818</f>
        <v>0</v>
      </c>
      <c r="Q818" s="171">
        <v>2.9999999999999997E-4</v>
      </c>
      <c r="R818" s="171">
        <f>Q818*H818</f>
        <v>0.20917919999999998</v>
      </c>
      <c r="S818" s="171">
        <v>0</v>
      </c>
      <c r="T818" s="172">
        <f>S818*H818</f>
        <v>0</v>
      </c>
      <c r="AR818" s="173" t="s">
        <v>511</v>
      </c>
      <c r="AT818" s="173" t="s">
        <v>376</v>
      </c>
      <c r="AU818" s="173" t="s">
        <v>86</v>
      </c>
      <c r="AY818" s="38" t="s">
        <v>245</v>
      </c>
      <c r="BE818" s="174">
        <f>IF(N818="základní",J818,0)</f>
        <v>0</v>
      </c>
      <c r="BF818" s="174">
        <f>IF(N818="snížená",J818,0)</f>
        <v>0</v>
      </c>
      <c r="BG818" s="174">
        <f>IF(N818="zákl. přenesená",J818,0)</f>
        <v>0</v>
      </c>
      <c r="BH818" s="174">
        <f>IF(N818="sníž. přenesená",J818,0)</f>
        <v>0</v>
      </c>
      <c r="BI818" s="174">
        <f>IF(N818="nulová",J818,0)</f>
        <v>0</v>
      </c>
      <c r="BJ818" s="38" t="s">
        <v>8</v>
      </c>
      <c r="BK818" s="174">
        <f>ROUND(I818*H818,0)</f>
        <v>0</v>
      </c>
      <c r="BL818" s="38" t="s">
        <v>407</v>
      </c>
      <c r="BM818" s="173" t="s">
        <v>1246</v>
      </c>
    </row>
    <row r="819" spans="2:65" s="176" customFormat="1">
      <c r="B819" s="175"/>
      <c r="D819" s="177" t="s">
        <v>254</v>
      </c>
      <c r="E819" s="178" t="s">
        <v>1</v>
      </c>
      <c r="F819" s="179" t="s">
        <v>1247</v>
      </c>
      <c r="H819" s="180">
        <v>513.64200000000005</v>
      </c>
      <c r="I819" s="23"/>
      <c r="L819" s="175"/>
      <c r="M819" s="181"/>
      <c r="T819" s="182"/>
      <c r="AT819" s="178" t="s">
        <v>254</v>
      </c>
      <c r="AU819" s="178" t="s">
        <v>86</v>
      </c>
      <c r="AV819" s="176" t="s">
        <v>86</v>
      </c>
      <c r="AW819" s="176" t="s">
        <v>33</v>
      </c>
      <c r="AX819" s="176" t="s">
        <v>77</v>
      </c>
      <c r="AY819" s="178" t="s">
        <v>245</v>
      </c>
    </row>
    <row r="820" spans="2:65" s="176" customFormat="1">
      <c r="B820" s="175"/>
      <c r="D820" s="177" t="s">
        <v>254</v>
      </c>
      <c r="E820" s="178" t="s">
        <v>1</v>
      </c>
      <c r="F820" s="179" t="s">
        <v>1248</v>
      </c>
      <c r="H820" s="180">
        <v>183.62200000000001</v>
      </c>
      <c r="I820" s="23"/>
      <c r="L820" s="175"/>
      <c r="M820" s="181"/>
      <c r="T820" s="182"/>
      <c r="AT820" s="178" t="s">
        <v>254</v>
      </c>
      <c r="AU820" s="178" t="s">
        <v>86</v>
      </c>
      <c r="AV820" s="176" t="s">
        <v>86</v>
      </c>
      <c r="AW820" s="176" t="s">
        <v>33</v>
      </c>
      <c r="AX820" s="176" t="s">
        <v>77</v>
      </c>
      <c r="AY820" s="178" t="s">
        <v>245</v>
      </c>
    </row>
    <row r="821" spans="2:65" s="184" customFormat="1">
      <c r="B821" s="183"/>
      <c r="D821" s="177" t="s">
        <v>254</v>
      </c>
      <c r="E821" s="185" t="s">
        <v>1</v>
      </c>
      <c r="F821" s="186" t="s">
        <v>265</v>
      </c>
      <c r="H821" s="187">
        <v>697.26400000000001</v>
      </c>
      <c r="I821" s="24"/>
      <c r="L821" s="183"/>
      <c r="M821" s="188"/>
      <c r="T821" s="189"/>
      <c r="AT821" s="185" t="s">
        <v>254</v>
      </c>
      <c r="AU821" s="185" t="s">
        <v>86</v>
      </c>
      <c r="AV821" s="184" t="s">
        <v>258</v>
      </c>
      <c r="AW821" s="184" t="s">
        <v>33</v>
      </c>
      <c r="AX821" s="184" t="s">
        <v>8</v>
      </c>
      <c r="AY821" s="185" t="s">
        <v>245</v>
      </c>
    </row>
    <row r="822" spans="2:65" s="51" customFormat="1" ht="16.5" customHeight="1">
      <c r="B822" s="50"/>
      <c r="C822" s="163" t="s">
        <v>1249</v>
      </c>
      <c r="D822" s="163" t="s">
        <v>248</v>
      </c>
      <c r="E822" s="164" t="s">
        <v>1250</v>
      </c>
      <c r="F822" s="165" t="s">
        <v>1251</v>
      </c>
      <c r="G822" s="166" t="s">
        <v>361</v>
      </c>
      <c r="H822" s="167">
        <v>1</v>
      </c>
      <c r="I822" s="22"/>
      <c r="J822" s="168">
        <f>ROUND(I822*H822,0)</f>
        <v>0</v>
      </c>
      <c r="K822" s="165" t="s">
        <v>252</v>
      </c>
      <c r="L822" s="50"/>
      <c r="M822" s="169" t="s">
        <v>1</v>
      </c>
      <c r="N822" s="170" t="s">
        <v>42</v>
      </c>
      <c r="P822" s="171">
        <f>O822*H822</f>
        <v>0</v>
      </c>
      <c r="Q822" s="171">
        <v>9.8410000000000001E-5</v>
      </c>
      <c r="R822" s="171">
        <f>Q822*H822</f>
        <v>9.8410000000000001E-5</v>
      </c>
      <c r="S822" s="171">
        <v>0</v>
      </c>
      <c r="T822" s="172">
        <f>S822*H822</f>
        <v>0</v>
      </c>
      <c r="AR822" s="173" t="s">
        <v>407</v>
      </c>
      <c r="AT822" s="173" t="s">
        <v>248</v>
      </c>
      <c r="AU822" s="173" t="s">
        <v>86</v>
      </c>
      <c r="AY822" s="38" t="s">
        <v>245</v>
      </c>
      <c r="BE822" s="174">
        <f>IF(N822="základní",J822,0)</f>
        <v>0</v>
      </c>
      <c r="BF822" s="174">
        <f>IF(N822="snížená",J822,0)</f>
        <v>0</v>
      </c>
      <c r="BG822" s="174">
        <f>IF(N822="zákl. přenesená",J822,0)</f>
        <v>0</v>
      </c>
      <c r="BH822" s="174">
        <f>IF(N822="sníž. přenesená",J822,0)</f>
        <v>0</v>
      </c>
      <c r="BI822" s="174">
        <f>IF(N822="nulová",J822,0)</f>
        <v>0</v>
      </c>
      <c r="BJ822" s="38" t="s">
        <v>8</v>
      </c>
      <c r="BK822" s="174">
        <f>ROUND(I822*H822,0)</f>
        <v>0</v>
      </c>
      <c r="BL822" s="38" t="s">
        <v>407</v>
      </c>
      <c r="BM822" s="173" t="s">
        <v>1252</v>
      </c>
    </row>
    <row r="823" spans="2:65" s="176" customFormat="1">
      <c r="B823" s="175"/>
      <c r="D823" s="177" t="s">
        <v>254</v>
      </c>
      <c r="E823" s="178" t="s">
        <v>1</v>
      </c>
      <c r="F823" s="179" t="s">
        <v>1253</v>
      </c>
      <c r="H823" s="180">
        <v>1</v>
      </c>
      <c r="I823" s="23"/>
      <c r="L823" s="175"/>
      <c r="M823" s="181"/>
      <c r="T823" s="182"/>
      <c r="AT823" s="178" t="s">
        <v>254</v>
      </c>
      <c r="AU823" s="178" t="s">
        <v>86</v>
      </c>
      <c r="AV823" s="176" t="s">
        <v>86</v>
      </c>
      <c r="AW823" s="176" t="s">
        <v>33</v>
      </c>
      <c r="AX823" s="176" t="s">
        <v>8</v>
      </c>
      <c r="AY823" s="178" t="s">
        <v>245</v>
      </c>
    </row>
    <row r="824" spans="2:65" s="51" customFormat="1" ht="24.2" customHeight="1">
      <c r="B824" s="50"/>
      <c r="C824" s="190" t="s">
        <v>1254</v>
      </c>
      <c r="D824" s="190" t="s">
        <v>376</v>
      </c>
      <c r="E824" s="191" t="s">
        <v>1255</v>
      </c>
      <c r="F824" s="192" t="s">
        <v>1256</v>
      </c>
      <c r="G824" s="193" t="s">
        <v>361</v>
      </c>
      <c r="H824" s="194">
        <v>1</v>
      </c>
      <c r="I824" s="25"/>
      <c r="J824" s="195">
        <f>ROUND(I824*H824,0)</f>
        <v>0</v>
      </c>
      <c r="K824" s="192" t="s">
        <v>252</v>
      </c>
      <c r="L824" s="196"/>
      <c r="M824" s="197" t="s">
        <v>1</v>
      </c>
      <c r="N824" s="198" t="s">
        <v>42</v>
      </c>
      <c r="P824" s="171">
        <f>O824*H824</f>
        <v>0</v>
      </c>
      <c r="Q824" s="171">
        <v>8.0000000000000004E-4</v>
      </c>
      <c r="R824" s="171">
        <f>Q824*H824</f>
        <v>8.0000000000000004E-4</v>
      </c>
      <c r="S824" s="171">
        <v>0</v>
      </c>
      <c r="T824" s="172">
        <f>S824*H824</f>
        <v>0</v>
      </c>
      <c r="AR824" s="173" t="s">
        <v>511</v>
      </c>
      <c r="AT824" s="173" t="s">
        <v>376</v>
      </c>
      <c r="AU824" s="173" t="s">
        <v>86</v>
      </c>
      <c r="AY824" s="38" t="s">
        <v>245</v>
      </c>
      <c r="BE824" s="174">
        <f>IF(N824="základní",J824,0)</f>
        <v>0</v>
      </c>
      <c r="BF824" s="174">
        <f>IF(N824="snížená",J824,0)</f>
        <v>0</v>
      </c>
      <c r="BG824" s="174">
        <f>IF(N824="zákl. přenesená",J824,0)</f>
        <v>0</v>
      </c>
      <c r="BH824" s="174">
        <f>IF(N824="sníž. přenesená",J824,0)</f>
        <v>0</v>
      </c>
      <c r="BI824" s="174">
        <f>IF(N824="nulová",J824,0)</f>
        <v>0</v>
      </c>
      <c r="BJ824" s="38" t="s">
        <v>8</v>
      </c>
      <c r="BK824" s="174">
        <f>ROUND(I824*H824,0)</f>
        <v>0</v>
      </c>
      <c r="BL824" s="38" t="s">
        <v>407</v>
      </c>
      <c r="BM824" s="173" t="s">
        <v>1257</v>
      </c>
    </row>
    <row r="825" spans="2:65" s="176" customFormat="1">
      <c r="B825" s="175"/>
      <c r="D825" s="177" t="s">
        <v>254</v>
      </c>
      <c r="E825" s="178" t="s">
        <v>1</v>
      </c>
      <c r="F825" s="179" t="s">
        <v>1253</v>
      </c>
      <c r="H825" s="180">
        <v>1</v>
      </c>
      <c r="I825" s="23"/>
      <c r="L825" s="175"/>
      <c r="M825" s="181"/>
      <c r="T825" s="182"/>
      <c r="AT825" s="178" t="s">
        <v>254</v>
      </c>
      <c r="AU825" s="178" t="s">
        <v>86</v>
      </c>
      <c r="AV825" s="176" t="s">
        <v>86</v>
      </c>
      <c r="AW825" s="176" t="s">
        <v>33</v>
      </c>
      <c r="AX825" s="176" t="s">
        <v>8</v>
      </c>
      <c r="AY825" s="178" t="s">
        <v>245</v>
      </c>
    </row>
    <row r="826" spans="2:65" s="51" customFormat="1" ht="24.2" customHeight="1">
      <c r="B826" s="50"/>
      <c r="C826" s="163" t="s">
        <v>1258</v>
      </c>
      <c r="D826" s="163" t="s">
        <v>248</v>
      </c>
      <c r="E826" s="164" t="s">
        <v>1259</v>
      </c>
      <c r="F826" s="165" t="s">
        <v>1260</v>
      </c>
      <c r="G826" s="166" t="s">
        <v>283</v>
      </c>
      <c r="H826" s="167">
        <v>5.1289999999999996</v>
      </c>
      <c r="I826" s="22"/>
      <c r="J826" s="168">
        <f>ROUND(I826*H826,0)</f>
        <v>0</v>
      </c>
      <c r="K826" s="165" t="s">
        <v>252</v>
      </c>
      <c r="L826" s="50"/>
      <c r="M826" s="169" t="s">
        <v>1</v>
      </c>
      <c r="N826" s="170" t="s">
        <v>42</v>
      </c>
      <c r="P826" s="171">
        <f>O826*H826</f>
        <v>0</v>
      </c>
      <c r="Q826" s="171">
        <v>0</v>
      </c>
      <c r="R826" s="171">
        <f>Q826*H826</f>
        <v>0</v>
      </c>
      <c r="S826" s="171">
        <v>0</v>
      </c>
      <c r="T826" s="172">
        <f>S826*H826</f>
        <v>0</v>
      </c>
      <c r="AR826" s="173" t="s">
        <v>407</v>
      </c>
      <c r="AT826" s="173" t="s">
        <v>248</v>
      </c>
      <c r="AU826" s="173" t="s">
        <v>86</v>
      </c>
      <c r="AY826" s="38" t="s">
        <v>245</v>
      </c>
      <c r="BE826" s="174">
        <f>IF(N826="základní",J826,0)</f>
        <v>0</v>
      </c>
      <c r="BF826" s="174">
        <f>IF(N826="snížená",J826,0)</f>
        <v>0</v>
      </c>
      <c r="BG826" s="174">
        <f>IF(N826="zákl. přenesená",J826,0)</f>
        <v>0</v>
      </c>
      <c r="BH826" s="174">
        <f>IF(N826="sníž. přenesená",J826,0)</f>
        <v>0</v>
      </c>
      <c r="BI826" s="174">
        <f>IF(N826="nulová",J826,0)</f>
        <v>0</v>
      </c>
      <c r="BJ826" s="38" t="s">
        <v>8</v>
      </c>
      <c r="BK826" s="174">
        <f>ROUND(I826*H826,0)</f>
        <v>0</v>
      </c>
      <c r="BL826" s="38" t="s">
        <v>407</v>
      </c>
      <c r="BM826" s="173" t="s">
        <v>1261</v>
      </c>
    </row>
    <row r="827" spans="2:65" s="152" customFormat="1" ht="22.9" customHeight="1">
      <c r="B827" s="151"/>
      <c r="D827" s="153" t="s">
        <v>76</v>
      </c>
      <c r="E827" s="161" t="s">
        <v>1262</v>
      </c>
      <c r="F827" s="161" t="s">
        <v>1263</v>
      </c>
      <c r="I827" s="21"/>
      <c r="J827" s="162">
        <f>BK827</f>
        <v>0</v>
      </c>
      <c r="L827" s="151"/>
      <c r="M827" s="156"/>
      <c r="P827" s="157">
        <f>SUM(P828:P853)</f>
        <v>0</v>
      </c>
      <c r="R827" s="157">
        <f>SUM(R828:R853)</f>
        <v>4.0956659000000002</v>
      </c>
      <c r="T827" s="158">
        <f>SUM(T828:T853)</f>
        <v>0</v>
      </c>
      <c r="AR827" s="153" t="s">
        <v>86</v>
      </c>
      <c r="AT827" s="159" t="s">
        <v>76</v>
      </c>
      <c r="AU827" s="159" t="s">
        <v>8</v>
      </c>
      <c r="AY827" s="153" t="s">
        <v>245</v>
      </c>
      <c r="BK827" s="160">
        <f>SUM(BK828:BK853)</f>
        <v>0</v>
      </c>
    </row>
    <row r="828" spans="2:65" s="51" customFormat="1" ht="24.2" customHeight="1">
      <c r="B828" s="50"/>
      <c r="C828" s="163" t="s">
        <v>1264</v>
      </c>
      <c r="D828" s="163" t="s">
        <v>248</v>
      </c>
      <c r="E828" s="164" t="s">
        <v>1265</v>
      </c>
      <c r="F828" s="165" t="s">
        <v>1266</v>
      </c>
      <c r="G828" s="166" t="s">
        <v>251</v>
      </c>
      <c r="H828" s="167">
        <v>436.07</v>
      </c>
      <c r="I828" s="22"/>
      <c r="J828" s="168">
        <f>ROUND(I828*H828,0)</f>
        <v>0</v>
      </c>
      <c r="K828" s="165" t="s">
        <v>252</v>
      </c>
      <c r="L828" s="50"/>
      <c r="M828" s="169" t="s">
        <v>1</v>
      </c>
      <c r="N828" s="170" t="s">
        <v>42</v>
      </c>
      <c r="P828" s="171">
        <f>O828*H828</f>
        <v>0</v>
      </c>
      <c r="Q828" s="171">
        <v>0</v>
      </c>
      <c r="R828" s="171">
        <f>Q828*H828</f>
        <v>0</v>
      </c>
      <c r="S828" s="171">
        <v>0</v>
      </c>
      <c r="T828" s="172">
        <f>S828*H828</f>
        <v>0</v>
      </c>
      <c r="AR828" s="173" t="s">
        <v>407</v>
      </c>
      <c r="AT828" s="173" t="s">
        <v>248</v>
      </c>
      <c r="AU828" s="173" t="s">
        <v>86</v>
      </c>
      <c r="AY828" s="38" t="s">
        <v>245</v>
      </c>
      <c r="BE828" s="174">
        <f>IF(N828="základní",J828,0)</f>
        <v>0</v>
      </c>
      <c r="BF828" s="174">
        <f>IF(N828="snížená",J828,0)</f>
        <v>0</v>
      </c>
      <c r="BG828" s="174">
        <f>IF(N828="zákl. přenesená",J828,0)</f>
        <v>0</v>
      </c>
      <c r="BH828" s="174">
        <f>IF(N828="sníž. přenesená",J828,0)</f>
        <v>0</v>
      </c>
      <c r="BI828" s="174">
        <f>IF(N828="nulová",J828,0)</f>
        <v>0</v>
      </c>
      <c r="BJ828" s="38" t="s">
        <v>8</v>
      </c>
      <c r="BK828" s="174">
        <f>ROUND(I828*H828,0)</f>
        <v>0</v>
      </c>
      <c r="BL828" s="38" t="s">
        <v>407</v>
      </c>
      <c r="BM828" s="173" t="s">
        <v>1267</v>
      </c>
    </row>
    <row r="829" spans="2:65" s="176" customFormat="1">
      <c r="B829" s="175"/>
      <c r="D829" s="177" t="s">
        <v>254</v>
      </c>
      <c r="E829" s="178" t="s">
        <v>1</v>
      </c>
      <c r="F829" s="179" t="s">
        <v>1268</v>
      </c>
      <c r="H829" s="180">
        <v>102.48</v>
      </c>
      <c r="I829" s="23"/>
      <c r="L829" s="175"/>
      <c r="M829" s="181"/>
      <c r="T829" s="182"/>
      <c r="AT829" s="178" t="s">
        <v>254</v>
      </c>
      <c r="AU829" s="178" t="s">
        <v>86</v>
      </c>
      <c r="AV829" s="176" t="s">
        <v>86</v>
      </c>
      <c r="AW829" s="176" t="s">
        <v>33</v>
      </c>
      <c r="AX829" s="176" t="s">
        <v>77</v>
      </c>
      <c r="AY829" s="178" t="s">
        <v>245</v>
      </c>
    </row>
    <row r="830" spans="2:65" s="176" customFormat="1" ht="22.5">
      <c r="B830" s="175"/>
      <c r="D830" s="177" t="s">
        <v>254</v>
      </c>
      <c r="E830" s="178" t="s">
        <v>1</v>
      </c>
      <c r="F830" s="179" t="s">
        <v>1269</v>
      </c>
      <c r="H830" s="180">
        <v>333.59</v>
      </c>
      <c r="I830" s="23"/>
      <c r="L830" s="175"/>
      <c r="M830" s="181"/>
      <c r="T830" s="182"/>
      <c r="AT830" s="178" t="s">
        <v>254</v>
      </c>
      <c r="AU830" s="178" t="s">
        <v>86</v>
      </c>
      <c r="AV830" s="176" t="s">
        <v>86</v>
      </c>
      <c r="AW830" s="176" t="s">
        <v>33</v>
      </c>
      <c r="AX830" s="176" t="s">
        <v>77</v>
      </c>
      <c r="AY830" s="178" t="s">
        <v>245</v>
      </c>
    </row>
    <row r="831" spans="2:65" s="184" customFormat="1">
      <c r="B831" s="183"/>
      <c r="D831" s="177" t="s">
        <v>254</v>
      </c>
      <c r="E831" s="185" t="s">
        <v>1</v>
      </c>
      <c r="F831" s="186" t="s">
        <v>265</v>
      </c>
      <c r="H831" s="187">
        <v>436.07</v>
      </c>
      <c r="I831" s="24"/>
      <c r="L831" s="183"/>
      <c r="M831" s="188"/>
      <c r="T831" s="189"/>
      <c r="AT831" s="185" t="s">
        <v>254</v>
      </c>
      <c r="AU831" s="185" t="s">
        <v>86</v>
      </c>
      <c r="AV831" s="184" t="s">
        <v>258</v>
      </c>
      <c r="AW831" s="184" t="s">
        <v>33</v>
      </c>
      <c r="AX831" s="184" t="s">
        <v>8</v>
      </c>
      <c r="AY831" s="185" t="s">
        <v>245</v>
      </c>
    </row>
    <row r="832" spans="2:65" s="51" customFormat="1" ht="24.2" customHeight="1">
      <c r="B832" s="50"/>
      <c r="C832" s="190" t="s">
        <v>1270</v>
      </c>
      <c r="D832" s="190" t="s">
        <v>376</v>
      </c>
      <c r="E832" s="191" t="s">
        <v>1271</v>
      </c>
      <c r="F832" s="192" t="s">
        <v>1272</v>
      </c>
      <c r="G832" s="193" t="s">
        <v>251</v>
      </c>
      <c r="H832" s="194">
        <v>104.53</v>
      </c>
      <c r="I832" s="25"/>
      <c r="J832" s="195">
        <f>ROUND(I832*H832,0)</f>
        <v>0</v>
      </c>
      <c r="K832" s="192" t="s">
        <v>252</v>
      </c>
      <c r="L832" s="196"/>
      <c r="M832" s="197" t="s">
        <v>1</v>
      </c>
      <c r="N832" s="198" t="s">
        <v>42</v>
      </c>
      <c r="P832" s="171">
        <f>O832*H832</f>
        <v>0</v>
      </c>
      <c r="Q832" s="171">
        <v>2E-3</v>
      </c>
      <c r="R832" s="171">
        <f>Q832*H832</f>
        <v>0.20906</v>
      </c>
      <c r="S832" s="171">
        <v>0</v>
      </c>
      <c r="T832" s="172">
        <f>S832*H832</f>
        <v>0</v>
      </c>
      <c r="AR832" s="173" t="s">
        <v>511</v>
      </c>
      <c r="AT832" s="173" t="s">
        <v>376</v>
      </c>
      <c r="AU832" s="173" t="s">
        <v>86</v>
      </c>
      <c r="AY832" s="38" t="s">
        <v>245</v>
      </c>
      <c r="BE832" s="174">
        <f>IF(N832="základní",J832,0)</f>
        <v>0</v>
      </c>
      <c r="BF832" s="174">
        <f>IF(N832="snížená",J832,0)</f>
        <v>0</v>
      </c>
      <c r="BG832" s="174">
        <f>IF(N832="zákl. přenesená",J832,0)</f>
        <v>0</v>
      </c>
      <c r="BH832" s="174">
        <f>IF(N832="sníž. přenesená",J832,0)</f>
        <v>0</v>
      </c>
      <c r="BI832" s="174">
        <f>IF(N832="nulová",J832,0)</f>
        <v>0</v>
      </c>
      <c r="BJ832" s="38" t="s">
        <v>8</v>
      </c>
      <c r="BK832" s="174">
        <f>ROUND(I832*H832,0)</f>
        <v>0</v>
      </c>
      <c r="BL832" s="38" t="s">
        <v>407</v>
      </c>
      <c r="BM832" s="173" t="s">
        <v>1273</v>
      </c>
    </row>
    <row r="833" spans="2:65" s="176" customFormat="1" ht="22.5">
      <c r="B833" s="175"/>
      <c r="D833" s="177" t="s">
        <v>254</v>
      </c>
      <c r="E833" s="178" t="s">
        <v>1</v>
      </c>
      <c r="F833" s="179" t="s">
        <v>1274</v>
      </c>
      <c r="H833" s="180">
        <v>104.53</v>
      </c>
      <c r="I833" s="23"/>
      <c r="L833" s="175"/>
      <c r="M833" s="181"/>
      <c r="T833" s="182"/>
      <c r="AT833" s="178" t="s">
        <v>254</v>
      </c>
      <c r="AU833" s="178" t="s">
        <v>86</v>
      </c>
      <c r="AV833" s="176" t="s">
        <v>86</v>
      </c>
      <c r="AW833" s="176" t="s">
        <v>33</v>
      </c>
      <c r="AX833" s="176" t="s">
        <v>8</v>
      </c>
      <c r="AY833" s="178" t="s">
        <v>245</v>
      </c>
    </row>
    <row r="834" spans="2:65" s="51" customFormat="1" ht="24.2" customHeight="1">
      <c r="B834" s="50"/>
      <c r="C834" s="190" t="s">
        <v>1275</v>
      </c>
      <c r="D834" s="190" t="s">
        <v>376</v>
      </c>
      <c r="E834" s="191" t="s">
        <v>1276</v>
      </c>
      <c r="F834" s="192" t="s">
        <v>1277</v>
      </c>
      <c r="G834" s="193" t="s">
        <v>251</v>
      </c>
      <c r="H834" s="194">
        <v>340.262</v>
      </c>
      <c r="I834" s="25"/>
      <c r="J834" s="195">
        <f>ROUND(I834*H834,0)</f>
        <v>0</v>
      </c>
      <c r="K834" s="192" t="s">
        <v>252</v>
      </c>
      <c r="L834" s="196"/>
      <c r="M834" s="197" t="s">
        <v>1</v>
      </c>
      <c r="N834" s="198" t="s">
        <v>42</v>
      </c>
      <c r="P834" s="171">
        <f>O834*H834</f>
        <v>0</v>
      </c>
      <c r="Q834" s="171">
        <v>2.3999999999999998E-3</v>
      </c>
      <c r="R834" s="171">
        <f>Q834*H834</f>
        <v>0.81662879999999993</v>
      </c>
      <c r="S834" s="171">
        <v>0</v>
      </c>
      <c r="T834" s="172">
        <f>S834*H834</f>
        <v>0</v>
      </c>
      <c r="AR834" s="173" t="s">
        <v>511</v>
      </c>
      <c r="AT834" s="173" t="s">
        <v>376</v>
      </c>
      <c r="AU834" s="173" t="s">
        <v>86</v>
      </c>
      <c r="AY834" s="38" t="s">
        <v>245</v>
      </c>
      <c r="BE834" s="174">
        <f>IF(N834="základní",J834,0)</f>
        <v>0</v>
      </c>
      <c r="BF834" s="174">
        <f>IF(N834="snížená",J834,0)</f>
        <v>0</v>
      </c>
      <c r="BG834" s="174">
        <f>IF(N834="zákl. přenesená",J834,0)</f>
        <v>0</v>
      </c>
      <c r="BH834" s="174">
        <f>IF(N834="sníž. přenesená",J834,0)</f>
        <v>0</v>
      </c>
      <c r="BI834" s="174">
        <f>IF(N834="nulová",J834,0)</f>
        <v>0</v>
      </c>
      <c r="BJ834" s="38" t="s">
        <v>8</v>
      </c>
      <c r="BK834" s="174">
        <f>ROUND(I834*H834,0)</f>
        <v>0</v>
      </c>
      <c r="BL834" s="38" t="s">
        <v>407</v>
      </c>
      <c r="BM834" s="173" t="s">
        <v>1278</v>
      </c>
    </row>
    <row r="835" spans="2:65" s="176" customFormat="1" ht="22.5">
      <c r="B835" s="175"/>
      <c r="D835" s="177" t="s">
        <v>254</v>
      </c>
      <c r="E835" s="178" t="s">
        <v>1</v>
      </c>
      <c r="F835" s="179" t="s">
        <v>1279</v>
      </c>
      <c r="H835" s="180">
        <v>340.262</v>
      </c>
      <c r="I835" s="23"/>
      <c r="L835" s="175"/>
      <c r="M835" s="181"/>
      <c r="T835" s="182"/>
      <c r="AT835" s="178" t="s">
        <v>254</v>
      </c>
      <c r="AU835" s="178" t="s">
        <v>86</v>
      </c>
      <c r="AV835" s="176" t="s">
        <v>86</v>
      </c>
      <c r="AW835" s="176" t="s">
        <v>33</v>
      </c>
      <c r="AX835" s="176" t="s">
        <v>8</v>
      </c>
      <c r="AY835" s="178" t="s">
        <v>245</v>
      </c>
    </row>
    <row r="836" spans="2:65" s="51" customFormat="1" ht="24.2" customHeight="1">
      <c r="B836" s="50"/>
      <c r="C836" s="163" t="s">
        <v>1280</v>
      </c>
      <c r="D836" s="163" t="s">
        <v>248</v>
      </c>
      <c r="E836" s="164" t="s">
        <v>1281</v>
      </c>
      <c r="F836" s="165" t="s">
        <v>1282</v>
      </c>
      <c r="G836" s="166" t="s">
        <v>251</v>
      </c>
      <c r="H836" s="167">
        <v>23.52</v>
      </c>
      <c r="I836" s="22"/>
      <c r="J836" s="168">
        <f>ROUND(I836*H836,0)</f>
        <v>0</v>
      </c>
      <c r="K836" s="165" t="s">
        <v>252</v>
      </c>
      <c r="L836" s="50"/>
      <c r="M836" s="169" t="s">
        <v>1</v>
      </c>
      <c r="N836" s="170" t="s">
        <v>42</v>
      </c>
      <c r="P836" s="171">
        <f>O836*H836</f>
        <v>0</v>
      </c>
      <c r="Q836" s="171">
        <v>0</v>
      </c>
      <c r="R836" s="171">
        <f>Q836*H836</f>
        <v>0</v>
      </c>
      <c r="S836" s="171">
        <v>0</v>
      </c>
      <c r="T836" s="172">
        <f>S836*H836</f>
        <v>0</v>
      </c>
      <c r="AR836" s="173" t="s">
        <v>407</v>
      </c>
      <c r="AT836" s="173" t="s">
        <v>248</v>
      </c>
      <c r="AU836" s="173" t="s">
        <v>86</v>
      </c>
      <c r="AY836" s="38" t="s">
        <v>245</v>
      </c>
      <c r="BE836" s="174">
        <f>IF(N836="základní",J836,0)</f>
        <v>0</v>
      </c>
      <c r="BF836" s="174">
        <f>IF(N836="snížená",J836,0)</f>
        <v>0</v>
      </c>
      <c r="BG836" s="174">
        <f>IF(N836="zákl. přenesená",J836,0)</f>
        <v>0</v>
      </c>
      <c r="BH836" s="174">
        <f>IF(N836="sníž. přenesená",J836,0)</f>
        <v>0</v>
      </c>
      <c r="BI836" s="174">
        <f>IF(N836="nulová",J836,0)</f>
        <v>0</v>
      </c>
      <c r="BJ836" s="38" t="s">
        <v>8</v>
      </c>
      <c r="BK836" s="174">
        <f>ROUND(I836*H836,0)</f>
        <v>0</v>
      </c>
      <c r="BL836" s="38" t="s">
        <v>407</v>
      </c>
      <c r="BM836" s="173" t="s">
        <v>1283</v>
      </c>
    </row>
    <row r="837" spans="2:65" s="176" customFormat="1">
      <c r="B837" s="175"/>
      <c r="D837" s="177" t="s">
        <v>254</v>
      </c>
      <c r="E837" s="178" t="s">
        <v>1</v>
      </c>
      <c r="F837" s="179" t="s">
        <v>1284</v>
      </c>
      <c r="H837" s="180">
        <v>23.52</v>
      </c>
      <c r="I837" s="23"/>
      <c r="L837" s="175"/>
      <c r="M837" s="181"/>
      <c r="T837" s="182"/>
      <c r="AT837" s="178" t="s">
        <v>254</v>
      </c>
      <c r="AU837" s="178" t="s">
        <v>86</v>
      </c>
      <c r="AV837" s="176" t="s">
        <v>86</v>
      </c>
      <c r="AW837" s="176" t="s">
        <v>33</v>
      </c>
      <c r="AX837" s="176" t="s">
        <v>8</v>
      </c>
      <c r="AY837" s="178" t="s">
        <v>245</v>
      </c>
    </row>
    <row r="838" spans="2:65" s="51" customFormat="1" ht="24.2" customHeight="1">
      <c r="B838" s="50"/>
      <c r="C838" s="190" t="s">
        <v>1285</v>
      </c>
      <c r="D838" s="190" t="s">
        <v>376</v>
      </c>
      <c r="E838" s="191" t="s">
        <v>1286</v>
      </c>
      <c r="F838" s="192" t="s">
        <v>1287</v>
      </c>
      <c r="G838" s="193" t="s">
        <v>251</v>
      </c>
      <c r="H838" s="194">
        <v>24.696000000000002</v>
      </c>
      <c r="I838" s="25"/>
      <c r="J838" s="195">
        <f>ROUND(I838*H838,0)</f>
        <v>0</v>
      </c>
      <c r="K838" s="192" t="s">
        <v>252</v>
      </c>
      <c r="L838" s="196"/>
      <c r="M838" s="197" t="s">
        <v>1</v>
      </c>
      <c r="N838" s="198" t="s">
        <v>42</v>
      </c>
      <c r="P838" s="171">
        <f>O838*H838</f>
        <v>0</v>
      </c>
      <c r="Q838" s="171">
        <v>6.0000000000000001E-3</v>
      </c>
      <c r="R838" s="171">
        <f>Q838*H838</f>
        <v>0.148176</v>
      </c>
      <c r="S838" s="171">
        <v>0</v>
      </c>
      <c r="T838" s="172">
        <f>S838*H838</f>
        <v>0</v>
      </c>
      <c r="AR838" s="173" t="s">
        <v>511</v>
      </c>
      <c r="AT838" s="173" t="s">
        <v>376</v>
      </c>
      <c r="AU838" s="173" t="s">
        <v>86</v>
      </c>
      <c r="AY838" s="38" t="s">
        <v>245</v>
      </c>
      <c r="BE838" s="174">
        <f>IF(N838="základní",J838,0)</f>
        <v>0</v>
      </c>
      <c r="BF838" s="174">
        <f>IF(N838="snížená",J838,0)</f>
        <v>0</v>
      </c>
      <c r="BG838" s="174">
        <f>IF(N838="zákl. přenesená",J838,0)</f>
        <v>0</v>
      </c>
      <c r="BH838" s="174">
        <f>IF(N838="sníž. přenesená",J838,0)</f>
        <v>0</v>
      </c>
      <c r="BI838" s="174">
        <f>IF(N838="nulová",J838,0)</f>
        <v>0</v>
      </c>
      <c r="BJ838" s="38" t="s">
        <v>8</v>
      </c>
      <c r="BK838" s="174">
        <f>ROUND(I838*H838,0)</f>
        <v>0</v>
      </c>
      <c r="BL838" s="38" t="s">
        <v>407</v>
      </c>
      <c r="BM838" s="173" t="s">
        <v>1288</v>
      </c>
    </row>
    <row r="839" spans="2:65" s="176" customFormat="1">
      <c r="B839" s="175"/>
      <c r="D839" s="177" t="s">
        <v>254</v>
      </c>
      <c r="E839" s="178" t="s">
        <v>1</v>
      </c>
      <c r="F839" s="179" t="s">
        <v>1289</v>
      </c>
      <c r="H839" s="180">
        <v>24.696000000000002</v>
      </c>
      <c r="I839" s="23"/>
      <c r="L839" s="175"/>
      <c r="M839" s="181"/>
      <c r="T839" s="182"/>
      <c r="AT839" s="178" t="s">
        <v>254</v>
      </c>
      <c r="AU839" s="178" t="s">
        <v>86</v>
      </c>
      <c r="AV839" s="176" t="s">
        <v>86</v>
      </c>
      <c r="AW839" s="176" t="s">
        <v>33</v>
      </c>
      <c r="AX839" s="176" t="s">
        <v>8</v>
      </c>
      <c r="AY839" s="178" t="s">
        <v>245</v>
      </c>
    </row>
    <row r="840" spans="2:65" s="51" customFormat="1" ht="24.2" customHeight="1">
      <c r="B840" s="50"/>
      <c r="C840" s="163" t="s">
        <v>1290</v>
      </c>
      <c r="D840" s="163" t="s">
        <v>248</v>
      </c>
      <c r="E840" s="164" t="s">
        <v>1291</v>
      </c>
      <c r="F840" s="165" t="s">
        <v>1292</v>
      </c>
      <c r="G840" s="166" t="s">
        <v>251</v>
      </c>
      <c r="H840" s="167">
        <v>453.90499999999997</v>
      </c>
      <c r="I840" s="22"/>
      <c r="J840" s="168">
        <f>ROUND(I840*H840,0)</f>
        <v>0</v>
      </c>
      <c r="K840" s="165" t="s">
        <v>252</v>
      </c>
      <c r="L840" s="50"/>
      <c r="M840" s="169" t="s">
        <v>1</v>
      </c>
      <c r="N840" s="170" t="s">
        <v>42</v>
      </c>
      <c r="P840" s="171">
        <f>O840*H840</f>
        <v>0</v>
      </c>
      <c r="Q840" s="171">
        <v>0</v>
      </c>
      <c r="R840" s="171">
        <f>Q840*H840</f>
        <v>0</v>
      </c>
      <c r="S840" s="171">
        <v>0</v>
      </c>
      <c r="T840" s="172">
        <f>S840*H840</f>
        <v>0</v>
      </c>
      <c r="AR840" s="173" t="s">
        <v>407</v>
      </c>
      <c r="AT840" s="173" t="s">
        <v>248</v>
      </c>
      <c r="AU840" s="173" t="s">
        <v>86</v>
      </c>
      <c r="AY840" s="38" t="s">
        <v>245</v>
      </c>
      <c r="BE840" s="174">
        <f>IF(N840="základní",J840,0)</f>
        <v>0</v>
      </c>
      <c r="BF840" s="174">
        <f>IF(N840="snížená",J840,0)</f>
        <v>0</v>
      </c>
      <c r="BG840" s="174">
        <f>IF(N840="zákl. přenesená",J840,0)</f>
        <v>0</v>
      </c>
      <c r="BH840" s="174">
        <f>IF(N840="sníž. přenesená",J840,0)</f>
        <v>0</v>
      </c>
      <c r="BI840" s="174">
        <f>IF(N840="nulová",J840,0)</f>
        <v>0</v>
      </c>
      <c r="BJ840" s="38" t="s">
        <v>8</v>
      </c>
      <c r="BK840" s="174">
        <f>ROUND(I840*H840,0)</f>
        <v>0</v>
      </c>
      <c r="BL840" s="38" t="s">
        <v>407</v>
      </c>
      <c r="BM840" s="173" t="s">
        <v>1293</v>
      </c>
    </row>
    <row r="841" spans="2:65" s="176" customFormat="1">
      <c r="B841" s="175"/>
      <c r="D841" s="177" t="s">
        <v>254</v>
      </c>
      <c r="E841" s="178" t="s">
        <v>1</v>
      </c>
      <c r="F841" s="179" t="s">
        <v>1232</v>
      </c>
      <c r="H841" s="180">
        <v>453.90499999999997</v>
      </c>
      <c r="I841" s="23"/>
      <c r="L841" s="175"/>
      <c r="M841" s="181"/>
      <c r="T841" s="182"/>
      <c r="AT841" s="178" t="s">
        <v>254</v>
      </c>
      <c r="AU841" s="178" t="s">
        <v>86</v>
      </c>
      <c r="AV841" s="176" t="s">
        <v>86</v>
      </c>
      <c r="AW841" s="176" t="s">
        <v>33</v>
      </c>
      <c r="AX841" s="176" t="s">
        <v>77</v>
      </c>
      <c r="AY841" s="178" t="s">
        <v>245</v>
      </c>
    </row>
    <row r="842" spans="2:65" s="184" customFormat="1">
      <c r="B842" s="183"/>
      <c r="D842" s="177" t="s">
        <v>254</v>
      </c>
      <c r="E842" s="185" t="s">
        <v>155</v>
      </c>
      <c r="F842" s="186" t="s">
        <v>1294</v>
      </c>
      <c r="H842" s="187">
        <v>453.90499999999997</v>
      </c>
      <c r="I842" s="24"/>
      <c r="L842" s="183"/>
      <c r="M842" s="188"/>
      <c r="T842" s="189"/>
      <c r="AT842" s="185" t="s">
        <v>254</v>
      </c>
      <c r="AU842" s="185" t="s">
        <v>86</v>
      </c>
      <c r="AV842" s="184" t="s">
        <v>258</v>
      </c>
      <c r="AW842" s="184" t="s">
        <v>33</v>
      </c>
      <c r="AX842" s="184" t="s">
        <v>8</v>
      </c>
      <c r="AY842" s="185" t="s">
        <v>245</v>
      </c>
    </row>
    <row r="843" spans="2:65" s="51" customFormat="1" ht="24.2" customHeight="1">
      <c r="B843" s="50"/>
      <c r="C843" s="190" t="s">
        <v>1295</v>
      </c>
      <c r="D843" s="190" t="s">
        <v>376</v>
      </c>
      <c r="E843" s="191" t="s">
        <v>1296</v>
      </c>
      <c r="F843" s="192" t="s">
        <v>1297</v>
      </c>
      <c r="G843" s="193" t="s">
        <v>251</v>
      </c>
      <c r="H843" s="194">
        <v>925.96600000000001</v>
      </c>
      <c r="I843" s="25"/>
      <c r="J843" s="195">
        <f>ROUND(I843*H843,0)</f>
        <v>0</v>
      </c>
      <c r="K843" s="192" t="s">
        <v>252</v>
      </c>
      <c r="L843" s="196"/>
      <c r="M843" s="197" t="s">
        <v>1</v>
      </c>
      <c r="N843" s="198" t="s">
        <v>42</v>
      </c>
      <c r="P843" s="171">
        <f>O843*H843</f>
        <v>0</v>
      </c>
      <c r="Q843" s="171">
        <v>3.0000000000000001E-3</v>
      </c>
      <c r="R843" s="171">
        <f>Q843*H843</f>
        <v>2.777898</v>
      </c>
      <c r="S843" s="171">
        <v>0</v>
      </c>
      <c r="T843" s="172">
        <f>S843*H843</f>
        <v>0</v>
      </c>
      <c r="AR843" s="173" t="s">
        <v>511</v>
      </c>
      <c r="AT843" s="173" t="s">
        <v>376</v>
      </c>
      <c r="AU843" s="173" t="s">
        <v>86</v>
      </c>
      <c r="AY843" s="38" t="s">
        <v>245</v>
      </c>
      <c r="BE843" s="174">
        <f>IF(N843="základní",J843,0)</f>
        <v>0</v>
      </c>
      <c r="BF843" s="174">
        <f>IF(N843="snížená",J843,0)</f>
        <v>0</v>
      </c>
      <c r="BG843" s="174">
        <f>IF(N843="zákl. přenesená",J843,0)</f>
        <v>0</v>
      </c>
      <c r="BH843" s="174">
        <f>IF(N843="sníž. přenesená",J843,0)</f>
        <v>0</v>
      </c>
      <c r="BI843" s="174">
        <f>IF(N843="nulová",J843,0)</f>
        <v>0</v>
      </c>
      <c r="BJ843" s="38" t="s">
        <v>8</v>
      </c>
      <c r="BK843" s="174">
        <f>ROUND(I843*H843,0)</f>
        <v>0</v>
      </c>
      <c r="BL843" s="38" t="s">
        <v>407</v>
      </c>
      <c r="BM843" s="173" t="s">
        <v>1298</v>
      </c>
    </row>
    <row r="844" spans="2:65" s="176" customFormat="1">
      <c r="B844" s="175"/>
      <c r="D844" s="177" t="s">
        <v>254</v>
      </c>
      <c r="E844" s="178" t="s">
        <v>1</v>
      </c>
      <c r="F844" s="179" t="s">
        <v>1299</v>
      </c>
      <c r="H844" s="180">
        <v>925.96600000000001</v>
      </c>
      <c r="I844" s="23"/>
      <c r="L844" s="175"/>
      <c r="M844" s="181"/>
      <c r="T844" s="182"/>
      <c r="AT844" s="178" t="s">
        <v>254</v>
      </c>
      <c r="AU844" s="178" t="s">
        <v>86</v>
      </c>
      <c r="AV844" s="176" t="s">
        <v>86</v>
      </c>
      <c r="AW844" s="176" t="s">
        <v>33</v>
      </c>
      <c r="AX844" s="176" t="s">
        <v>8</v>
      </c>
      <c r="AY844" s="178" t="s">
        <v>245</v>
      </c>
    </row>
    <row r="845" spans="2:65" s="51" customFormat="1" ht="24.2" customHeight="1">
      <c r="B845" s="50"/>
      <c r="C845" s="163" t="s">
        <v>1300</v>
      </c>
      <c r="D845" s="163" t="s">
        <v>248</v>
      </c>
      <c r="E845" s="164" t="s">
        <v>1301</v>
      </c>
      <c r="F845" s="165" t="s">
        <v>1302</v>
      </c>
      <c r="G845" s="166" t="s">
        <v>251</v>
      </c>
      <c r="H845" s="167">
        <v>436.07</v>
      </c>
      <c r="I845" s="22"/>
      <c r="J845" s="168">
        <f>ROUND(I845*H845,0)</f>
        <v>0</v>
      </c>
      <c r="K845" s="165" t="s">
        <v>252</v>
      </c>
      <c r="L845" s="50"/>
      <c r="M845" s="169" t="s">
        <v>1</v>
      </c>
      <c r="N845" s="170" t="s">
        <v>42</v>
      </c>
      <c r="P845" s="171">
        <f>O845*H845</f>
        <v>0</v>
      </c>
      <c r="Q845" s="171">
        <v>0</v>
      </c>
      <c r="R845" s="171">
        <f>Q845*H845</f>
        <v>0</v>
      </c>
      <c r="S845" s="171">
        <v>0</v>
      </c>
      <c r="T845" s="172">
        <f>S845*H845</f>
        <v>0</v>
      </c>
      <c r="AR845" s="173" t="s">
        <v>407</v>
      </c>
      <c r="AT845" s="173" t="s">
        <v>248</v>
      </c>
      <c r="AU845" s="173" t="s">
        <v>86</v>
      </c>
      <c r="AY845" s="38" t="s">
        <v>245</v>
      </c>
      <c r="BE845" s="174">
        <f>IF(N845="základní",J845,0)</f>
        <v>0</v>
      </c>
      <c r="BF845" s="174">
        <f>IF(N845="snížená",J845,0)</f>
        <v>0</v>
      </c>
      <c r="BG845" s="174">
        <f>IF(N845="zákl. přenesená",J845,0)</f>
        <v>0</v>
      </c>
      <c r="BH845" s="174">
        <f>IF(N845="sníž. přenesená",J845,0)</f>
        <v>0</v>
      </c>
      <c r="BI845" s="174">
        <f>IF(N845="nulová",J845,0)</f>
        <v>0</v>
      </c>
      <c r="BJ845" s="38" t="s">
        <v>8</v>
      </c>
      <c r="BK845" s="174">
        <f>ROUND(I845*H845,0)</f>
        <v>0</v>
      </c>
      <c r="BL845" s="38" t="s">
        <v>407</v>
      </c>
      <c r="BM845" s="173" t="s">
        <v>1303</v>
      </c>
    </row>
    <row r="846" spans="2:65" s="176" customFormat="1">
      <c r="B846" s="175"/>
      <c r="D846" s="177" t="s">
        <v>254</v>
      </c>
      <c r="E846" s="178" t="s">
        <v>1</v>
      </c>
      <c r="F846" s="179" t="s">
        <v>1268</v>
      </c>
      <c r="H846" s="180">
        <v>102.48</v>
      </c>
      <c r="I846" s="23"/>
      <c r="L846" s="175"/>
      <c r="M846" s="181"/>
      <c r="T846" s="182"/>
      <c r="AT846" s="178" t="s">
        <v>254</v>
      </c>
      <c r="AU846" s="178" t="s">
        <v>86</v>
      </c>
      <c r="AV846" s="176" t="s">
        <v>86</v>
      </c>
      <c r="AW846" s="176" t="s">
        <v>33</v>
      </c>
      <c r="AX846" s="176" t="s">
        <v>77</v>
      </c>
      <c r="AY846" s="178" t="s">
        <v>245</v>
      </c>
    </row>
    <row r="847" spans="2:65" s="176" customFormat="1" ht="22.5">
      <c r="B847" s="175"/>
      <c r="D847" s="177" t="s">
        <v>254</v>
      </c>
      <c r="E847" s="178" t="s">
        <v>1</v>
      </c>
      <c r="F847" s="179" t="s">
        <v>1269</v>
      </c>
      <c r="H847" s="180">
        <v>333.59</v>
      </c>
      <c r="I847" s="23"/>
      <c r="L847" s="175"/>
      <c r="M847" s="181"/>
      <c r="T847" s="182"/>
      <c r="AT847" s="178" t="s">
        <v>254</v>
      </c>
      <c r="AU847" s="178" t="s">
        <v>86</v>
      </c>
      <c r="AV847" s="176" t="s">
        <v>86</v>
      </c>
      <c r="AW847" s="176" t="s">
        <v>33</v>
      </c>
      <c r="AX847" s="176" t="s">
        <v>77</v>
      </c>
      <c r="AY847" s="178" t="s">
        <v>245</v>
      </c>
    </row>
    <row r="848" spans="2:65" s="184" customFormat="1">
      <c r="B848" s="183"/>
      <c r="D848" s="177" t="s">
        <v>254</v>
      </c>
      <c r="E848" s="185" t="s">
        <v>1</v>
      </c>
      <c r="F848" s="186" t="s">
        <v>265</v>
      </c>
      <c r="H848" s="187">
        <v>436.07</v>
      </c>
      <c r="I848" s="24"/>
      <c r="L848" s="183"/>
      <c r="M848" s="188"/>
      <c r="T848" s="189"/>
      <c r="AT848" s="185" t="s">
        <v>254</v>
      </c>
      <c r="AU848" s="185" t="s">
        <v>86</v>
      </c>
      <c r="AV848" s="184" t="s">
        <v>258</v>
      </c>
      <c r="AW848" s="184" t="s">
        <v>33</v>
      </c>
      <c r="AX848" s="184" t="s">
        <v>8</v>
      </c>
      <c r="AY848" s="185" t="s">
        <v>245</v>
      </c>
    </row>
    <row r="849" spans="2:65" s="51" customFormat="1" ht="24.2" customHeight="1">
      <c r="B849" s="50"/>
      <c r="C849" s="190" t="s">
        <v>1304</v>
      </c>
      <c r="D849" s="190" t="s">
        <v>376</v>
      </c>
      <c r="E849" s="191" t="s">
        <v>1103</v>
      </c>
      <c r="F849" s="192" t="s">
        <v>1104</v>
      </c>
      <c r="G849" s="193" t="s">
        <v>251</v>
      </c>
      <c r="H849" s="194">
        <v>479.67700000000002</v>
      </c>
      <c r="I849" s="25"/>
      <c r="J849" s="195">
        <f>ROUND(I849*H849,0)</f>
        <v>0</v>
      </c>
      <c r="K849" s="192" t="s">
        <v>1</v>
      </c>
      <c r="L849" s="196"/>
      <c r="M849" s="197" t="s">
        <v>1</v>
      </c>
      <c r="N849" s="198" t="s">
        <v>42</v>
      </c>
      <c r="P849" s="171">
        <f>O849*H849</f>
        <v>0</v>
      </c>
      <c r="Q849" s="171">
        <v>2.9999999999999997E-4</v>
      </c>
      <c r="R849" s="171">
        <f>Q849*H849</f>
        <v>0.14390310000000001</v>
      </c>
      <c r="S849" s="171">
        <v>0</v>
      </c>
      <c r="T849" s="172">
        <f>S849*H849</f>
        <v>0</v>
      </c>
      <c r="AR849" s="173" t="s">
        <v>511</v>
      </c>
      <c r="AT849" s="173" t="s">
        <v>376</v>
      </c>
      <c r="AU849" s="173" t="s">
        <v>86</v>
      </c>
      <c r="AY849" s="38" t="s">
        <v>245</v>
      </c>
      <c r="BE849" s="174">
        <f>IF(N849="základní",J849,0)</f>
        <v>0</v>
      </c>
      <c r="BF849" s="174">
        <f>IF(N849="snížená",J849,0)</f>
        <v>0</v>
      </c>
      <c r="BG849" s="174">
        <f>IF(N849="zákl. přenesená",J849,0)</f>
        <v>0</v>
      </c>
      <c r="BH849" s="174">
        <f>IF(N849="sníž. přenesená",J849,0)</f>
        <v>0</v>
      </c>
      <c r="BI849" s="174">
        <f>IF(N849="nulová",J849,0)</f>
        <v>0</v>
      </c>
      <c r="BJ849" s="38" t="s">
        <v>8</v>
      </c>
      <c r="BK849" s="174">
        <f>ROUND(I849*H849,0)</f>
        <v>0</v>
      </c>
      <c r="BL849" s="38" t="s">
        <v>407</v>
      </c>
      <c r="BM849" s="173" t="s">
        <v>1305</v>
      </c>
    </row>
    <row r="850" spans="2:65" s="176" customFormat="1" ht="22.5">
      <c r="B850" s="175"/>
      <c r="D850" s="177" t="s">
        <v>254</v>
      </c>
      <c r="E850" s="178" t="s">
        <v>1</v>
      </c>
      <c r="F850" s="179" t="s">
        <v>1306</v>
      </c>
      <c r="H850" s="180">
        <v>112.72799999999999</v>
      </c>
      <c r="I850" s="23"/>
      <c r="L850" s="175"/>
      <c r="M850" s="181"/>
      <c r="T850" s="182"/>
      <c r="AT850" s="178" t="s">
        <v>254</v>
      </c>
      <c r="AU850" s="178" t="s">
        <v>86</v>
      </c>
      <c r="AV850" s="176" t="s">
        <v>86</v>
      </c>
      <c r="AW850" s="176" t="s">
        <v>33</v>
      </c>
      <c r="AX850" s="176" t="s">
        <v>77</v>
      </c>
      <c r="AY850" s="178" t="s">
        <v>245</v>
      </c>
    </row>
    <row r="851" spans="2:65" s="176" customFormat="1" ht="22.5">
      <c r="B851" s="175"/>
      <c r="D851" s="177" t="s">
        <v>254</v>
      </c>
      <c r="E851" s="178" t="s">
        <v>1</v>
      </c>
      <c r="F851" s="179" t="s">
        <v>1307</v>
      </c>
      <c r="H851" s="180">
        <v>366.94900000000001</v>
      </c>
      <c r="I851" s="23"/>
      <c r="L851" s="175"/>
      <c r="M851" s="181"/>
      <c r="T851" s="182"/>
      <c r="AT851" s="178" t="s">
        <v>254</v>
      </c>
      <c r="AU851" s="178" t="s">
        <v>86</v>
      </c>
      <c r="AV851" s="176" t="s">
        <v>86</v>
      </c>
      <c r="AW851" s="176" t="s">
        <v>33</v>
      </c>
      <c r="AX851" s="176" t="s">
        <v>77</v>
      </c>
      <c r="AY851" s="178" t="s">
        <v>245</v>
      </c>
    </row>
    <row r="852" spans="2:65" s="184" customFormat="1">
      <c r="B852" s="183"/>
      <c r="D852" s="177" t="s">
        <v>254</v>
      </c>
      <c r="E852" s="185" t="s">
        <v>1</v>
      </c>
      <c r="F852" s="186" t="s">
        <v>265</v>
      </c>
      <c r="H852" s="187">
        <v>479.67700000000002</v>
      </c>
      <c r="I852" s="24"/>
      <c r="L852" s="183"/>
      <c r="M852" s="188"/>
      <c r="T852" s="189"/>
      <c r="AT852" s="185" t="s">
        <v>254</v>
      </c>
      <c r="AU852" s="185" t="s">
        <v>86</v>
      </c>
      <c r="AV852" s="184" t="s">
        <v>258</v>
      </c>
      <c r="AW852" s="184" t="s">
        <v>33</v>
      </c>
      <c r="AX852" s="184" t="s">
        <v>8</v>
      </c>
      <c r="AY852" s="185" t="s">
        <v>245</v>
      </c>
    </row>
    <row r="853" spans="2:65" s="51" customFormat="1" ht="24.2" customHeight="1">
      <c r="B853" s="50"/>
      <c r="C853" s="163" t="s">
        <v>1308</v>
      </c>
      <c r="D853" s="163" t="s">
        <v>248</v>
      </c>
      <c r="E853" s="164" t="s">
        <v>1309</v>
      </c>
      <c r="F853" s="165" t="s">
        <v>1310</v>
      </c>
      <c r="G853" s="166" t="s">
        <v>283</v>
      </c>
      <c r="H853" s="167">
        <v>4.0960000000000001</v>
      </c>
      <c r="I853" s="22"/>
      <c r="J853" s="168">
        <f>ROUND(I853*H853,0)</f>
        <v>0</v>
      </c>
      <c r="K853" s="165" t="s">
        <v>252</v>
      </c>
      <c r="L853" s="50"/>
      <c r="M853" s="169" t="s">
        <v>1</v>
      </c>
      <c r="N853" s="170" t="s">
        <v>42</v>
      </c>
      <c r="P853" s="171">
        <f>O853*H853</f>
        <v>0</v>
      </c>
      <c r="Q853" s="171">
        <v>0</v>
      </c>
      <c r="R853" s="171">
        <f>Q853*H853</f>
        <v>0</v>
      </c>
      <c r="S853" s="171">
        <v>0</v>
      </c>
      <c r="T853" s="172">
        <f>S853*H853</f>
        <v>0</v>
      </c>
      <c r="AR853" s="173" t="s">
        <v>407</v>
      </c>
      <c r="AT853" s="173" t="s">
        <v>248</v>
      </c>
      <c r="AU853" s="173" t="s">
        <v>86</v>
      </c>
      <c r="AY853" s="38" t="s">
        <v>245</v>
      </c>
      <c r="BE853" s="174">
        <f>IF(N853="základní",J853,0)</f>
        <v>0</v>
      </c>
      <c r="BF853" s="174">
        <f>IF(N853="snížená",J853,0)</f>
        <v>0</v>
      </c>
      <c r="BG853" s="174">
        <f>IF(N853="zákl. přenesená",J853,0)</f>
        <v>0</v>
      </c>
      <c r="BH853" s="174">
        <f>IF(N853="sníž. přenesená",J853,0)</f>
        <v>0</v>
      </c>
      <c r="BI853" s="174">
        <f>IF(N853="nulová",J853,0)</f>
        <v>0</v>
      </c>
      <c r="BJ853" s="38" t="s">
        <v>8</v>
      </c>
      <c r="BK853" s="174">
        <f>ROUND(I853*H853,0)</f>
        <v>0</v>
      </c>
      <c r="BL853" s="38" t="s">
        <v>407</v>
      </c>
      <c r="BM853" s="173" t="s">
        <v>1311</v>
      </c>
    </row>
    <row r="854" spans="2:65" s="152" customFormat="1" ht="22.9" customHeight="1">
      <c r="B854" s="151"/>
      <c r="D854" s="153" t="s">
        <v>76</v>
      </c>
      <c r="E854" s="161" t="s">
        <v>1312</v>
      </c>
      <c r="F854" s="161" t="s">
        <v>1313</v>
      </c>
      <c r="I854" s="21"/>
      <c r="J854" s="162">
        <f>BK854</f>
        <v>0</v>
      </c>
      <c r="L854" s="151"/>
      <c r="M854" s="156"/>
      <c r="P854" s="157">
        <f>SUM(P855:P902)</f>
        <v>0</v>
      </c>
      <c r="R854" s="157">
        <f>SUM(R855:R902)</f>
        <v>8.1556923784249999</v>
      </c>
      <c r="T854" s="158">
        <f>SUM(T855:T902)</f>
        <v>2.7611350000000003</v>
      </c>
      <c r="AR854" s="153" t="s">
        <v>86</v>
      </c>
      <c r="AT854" s="159" t="s">
        <v>76</v>
      </c>
      <c r="AU854" s="159" t="s">
        <v>8</v>
      </c>
      <c r="AY854" s="153" t="s">
        <v>245</v>
      </c>
      <c r="BK854" s="160">
        <f>SUM(BK855:BK902)</f>
        <v>0</v>
      </c>
    </row>
    <row r="855" spans="2:65" s="51" customFormat="1" ht="33" customHeight="1">
      <c r="B855" s="50"/>
      <c r="C855" s="163" t="s">
        <v>1314</v>
      </c>
      <c r="D855" s="163" t="s">
        <v>248</v>
      </c>
      <c r="E855" s="164" t="s">
        <v>1315</v>
      </c>
      <c r="F855" s="165" t="s">
        <v>1316</v>
      </c>
      <c r="G855" s="166" t="s">
        <v>268</v>
      </c>
      <c r="H855" s="167">
        <v>3.41</v>
      </c>
      <c r="I855" s="22"/>
      <c r="J855" s="168">
        <f>ROUND(I855*H855,0)</f>
        <v>0</v>
      </c>
      <c r="K855" s="165" t="s">
        <v>252</v>
      </c>
      <c r="L855" s="50"/>
      <c r="M855" s="169" t="s">
        <v>1</v>
      </c>
      <c r="N855" s="170" t="s">
        <v>42</v>
      </c>
      <c r="P855" s="171">
        <f>O855*H855</f>
        <v>0</v>
      </c>
      <c r="Q855" s="171">
        <v>1.89E-3</v>
      </c>
      <c r="R855" s="171">
        <f>Q855*H855</f>
        <v>6.4448999999999999E-3</v>
      </c>
      <c r="S855" s="171">
        <v>0</v>
      </c>
      <c r="T855" s="172">
        <f>S855*H855</f>
        <v>0</v>
      </c>
      <c r="AR855" s="173" t="s">
        <v>407</v>
      </c>
      <c r="AT855" s="173" t="s">
        <v>248</v>
      </c>
      <c r="AU855" s="173" t="s">
        <v>86</v>
      </c>
      <c r="AY855" s="38" t="s">
        <v>245</v>
      </c>
      <c r="BE855" s="174">
        <f>IF(N855="základní",J855,0)</f>
        <v>0</v>
      </c>
      <c r="BF855" s="174">
        <f>IF(N855="snížená",J855,0)</f>
        <v>0</v>
      </c>
      <c r="BG855" s="174">
        <f>IF(N855="zákl. přenesená",J855,0)</f>
        <v>0</v>
      </c>
      <c r="BH855" s="174">
        <f>IF(N855="sníž. přenesená",J855,0)</f>
        <v>0</v>
      </c>
      <c r="BI855" s="174">
        <f>IF(N855="nulová",J855,0)</f>
        <v>0</v>
      </c>
      <c r="BJ855" s="38" t="s">
        <v>8</v>
      </c>
      <c r="BK855" s="174">
        <f>ROUND(I855*H855,0)</f>
        <v>0</v>
      </c>
      <c r="BL855" s="38" t="s">
        <v>407</v>
      </c>
      <c r="BM855" s="173" t="s">
        <v>1317</v>
      </c>
    </row>
    <row r="856" spans="2:65" s="176" customFormat="1">
      <c r="B856" s="175"/>
      <c r="D856" s="177" t="s">
        <v>254</v>
      </c>
      <c r="E856" s="178" t="s">
        <v>1</v>
      </c>
      <c r="F856" s="179" t="s">
        <v>1318</v>
      </c>
      <c r="H856" s="180">
        <v>0.28199999999999997</v>
      </c>
      <c r="I856" s="23"/>
      <c r="L856" s="175"/>
      <c r="M856" s="181"/>
      <c r="T856" s="182"/>
      <c r="AT856" s="178" t="s">
        <v>254</v>
      </c>
      <c r="AU856" s="178" t="s">
        <v>86</v>
      </c>
      <c r="AV856" s="176" t="s">
        <v>86</v>
      </c>
      <c r="AW856" s="176" t="s">
        <v>33</v>
      </c>
      <c r="AX856" s="176" t="s">
        <v>77</v>
      </c>
      <c r="AY856" s="178" t="s">
        <v>245</v>
      </c>
    </row>
    <row r="857" spans="2:65" s="184" customFormat="1">
      <c r="B857" s="183"/>
      <c r="D857" s="177" t="s">
        <v>254</v>
      </c>
      <c r="E857" s="185" t="s">
        <v>1</v>
      </c>
      <c r="F857" s="186" t="s">
        <v>265</v>
      </c>
      <c r="H857" s="187">
        <v>0.28199999999999997</v>
      </c>
      <c r="I857" s="24"/>
      <c r="L857" s="183"/>
      <c r="M857" s="188"/>
      <c r="T857" s="189"/>
      <c r="AT857" s="185" t="s">
        <v>254</v>
      </c>
      <c r="AU857" s="185" t="s">
        <v>86</v>
      </c>
      <c r="AV857" s="184" t="s">
        <v>258</v>
      </c>
      <c r="AW857" s="184" t="s">
        <v>33</v>
      </c>
      <c r="AX857" s="184" t="s">
        <v>77</v>
      </c>
      <c r="AY857" s="185" t="s">
        <v>245</v>
      </c>
    </row>
    <row r="858" spans="2:65" s="176" customFormat="1">
      <c r="B858" s="175"/>
      <c r="D858" s="177" t="s">
        <v>254</v>
      </c>
      <c r="E858" s="178" t="s">
        <v>1</v>
      </c>
      <c r="F858" s="179" t="s">
        <v>1319</v>
      </c>
      <c r="H858" s="180">
        <v>0.29899999999999999</v>
      </c>
      <c r="I858" s="23"/>
      <c r="L858" s="175"/>
      <c r="M858" s="181"/>
      <c r="T858" s="182"/>
      <c r="AT858" s="178" t="s">
        <v>254</v>
      </c>
      <c r="AU858" s="178" t="s">
        <v>86</v>
      </c>
      <c r="AV858" s="176" t="s">
        <v>86</v>
      </c>
      <c r="AW858" s="176" t="s">
        <v>33</v>
      </c>
      <c r="AX858" s="176" t="s">
        <v>77</v>
      </c>
      <c r="AY858" s="178" t="s">
        <v>245</v>
      </c>
    </row>
    <row r="859" spans="2:65" s="184" customFormat="1">
      <c r="B859" s="183"/>
      <c r="D859" s="177" t="s">
        <v>254</v>
      </c>
      <c r="E859" s="185" t="s">
        <v>1</v>
      </c>
      <c r="F859" s="186" t="s">
        <v>265</v>
      </c>
      <c r="H859" s="187">
        <v>0.29899999999999999</v>
      </c>
      <c r="I859" s="24"/>
      <c r="L859" s="183"/>
      <c r="M859" s="188"/>
      <c r="T859" s="189"/>
      <c r="AT859" s="185" t="s">
        <v>254</v>
      </c>
      <c r="AU859" s="185" t="s">
        <v>86</v>
      </c>
      <c r="AV859" s="184" t="s">
        <v>258</v>
      </c>
      <c r="AW859" s="184" t="s">
        <v>33</v>
      </c>
      <c r="AX859" s="184" t="s">
        <v>77</v>
      </c>
      <c r="AY859" s="185" t="s">
        <v>245</v>
      </c>
    </row>
    <row r="860" spans="2:65" s="176" customFormat="1">
      <c r="B860" s="175"/>
      <c r="D860" s="177" t="s">
        <v>254</v>
      </c>
      <c r="E860" s="178" t="s">
        <v>1</v>
      </c>
      <c r="F860" s="179" t="s">
        <v>1320</v>
      </c>
      <c r="H860" s="180">
        <v>2.8290000000000002</v>
      </c>
      <c r="I860" s="23"/>
      <c r="L860" s="175"/>
      <c r="M860" s="181"/>
      <c r="T860" s="182"/>
      <c r="AT860" s="178" t="s">
        <v>254</v>
      </c>
      <c r="AU860" s="178" t="s">
        <v>86</v>
      </c>
      <c r="AV860" s="176" t="s">
        <v>86</v>
      </c>
      <c r="AW860" s="176" t="s">
        <v>33</v>
      </c>
      <c r="AX860" s="176" t="s">
        <v>77</v>
      </c>
      <c r="AY860" s="178" t="s">
        <v>245</v>
      </c>
    </row>
    <row r="861" spans="2:65" s="184" customFormat="1">
      <c r="B861" s="183"/>
      <c r="D861" s="177" t="s">
        <v>254</v>
      </c>
      <c r="E861" s="185" t="s">
        <v>1</v>
      </c>
      <c r="F861" s="186" t="s">
        <v>265</v>
      </c>
      <c r="H861" s="187">
        <v>2.8290000000000002</v>
      </c>
      <c r="I861" s="24"/>
      <c r="L861" s="183"/>
      <c r="M861" s="188"/>
      <c r="T861" s="189"/>
      <c r="AT861" s="185" t="s">
        <v>254</v>
      </c>
      <c r="AU861" s="185" t="s">
        <v>86</v>
      </c>
      <c r="AV861" s="184" t="s">
        <v>258</v>
      </c>
      <c r="AW861" s="184" t="s">
        <v>33</v>
      </c>
      <c r="AX861" s="184" t="s">
        <v>77</v>
      </c>
      <c r="AY861" s="185" t="s">
        <v>245</v>
      </c>
    </row>
    <row r="862" spans="2:65" s="200" customFormat="1">
      <c r="B862" s="199"/>
      <c r="D862" s="177" t="s">
        <v>254</v>
      </c>
      <c r="E862" s="201" t="s">
        <v>1</v>
      </c>
      <c r="F862" s="202" t="s">
        <v>440</v>
      </c>
      <c r="H862" s="203">
        <v>3.41</v>
      </c>
      <c r="I862" s="26"/>
      <c r="L862" s="199"/>
      <c r="M862" s="204"/>
      <c r="T862" s="205"/>
      <c r="AT862" s="201" t="s">
        <v>254</v>
      </c>
      <c r="AU862" s="201" t="s">
        <v>86</v>
      </c>
      <c r="AV862" s="200" t="s">
        <v>92</v>
      </c>
      <c r="AW862" s="200" t="s">
        <v>33</v>
      </c>
      <c r="AX862" s="200" t="s">
        <v>8</v>
      </c>
      <c r="AY862" s="201" t="s">
        <v>245</v>
      </c>
    </row>
    <row r="863" spans="2:65" s="51" customFormat="1" ht="24.2" customHeight="1">
      <c r="B863" s="50"/>
      <c r="C863" s="163" t="s">
        <v>1321</v>
      </c>
      <c r="D863" s="163" t="s">
        <v>248</v>
      </c>
      <c r="E863" s="164" t="s">
        <v>1322</v>
      </c>
      <c r="F863" s="165" t="s">
        <v>1323</v>
      </c>
      <c r="G863" s="166" t="s">
        <v>251</v>
      </c>
      <c r="H863" s="167">
        <v>95.198999999999998</v>
      </c>
      <c r="I863" s="22"/>
      <c r="J863" s="168">
        <f>ROUND(I863*H863,0)</f>
        <v>0</v>
      </c>
      <c r="K863" s="165" t="s">
        <v>252</v>
      </c>
      <c r="L863" s="50"/>
      <c r="M863" s="169" t="s">
        <v>1</v>
      </c>
      <c r="N863" s="170" t="s">
        <v>42</v>
      </c>
      <c r="P863" s="171">
        <f>O863*H863</f>
        <v>0</v>
      </c>
      <c r="Q863" s="171">
        <v>0</v>
      </c>
      <c r="R863" s="171">
        <f>Q863*H863</f>
        <v>0</v>
      </c>
      <c r="S863" s="171">
        <v>0</v>
      </c>
      <c r="T863" s="172">
        <f>S863*H863</f>
        <v>0</v>
      </c>
      <c r="AR863" s="173" t="s">
        <v>407</v>
      </c>
      <c r="AT863" s="173" t="s">
        <v>248</v>
      </c>
      <c r="AU863" s="173" t="s">
        <v>86</v>
      </c>
      <c r="AY863" s="38" t="s">
        <v>245</v>
      </c>
      <c r="BE863" s="174">
        <f>IF(N863="základní",J863,0)</f>
        <v>0</v>
      </c>
      <c r="BF863" s="174">
        <f>IF(N863="snížená",J863,0)</f>
        <v>0</v>
      </c>
      <c r="BG863" s="174">
        <f>IF(N863="zákl. přenesená",J863,0)</f>
        <v>0</v>
      </c>
      <c r="BH863" s="174">
        <f>IF(N863="sníž. přenesená",J863,0)</f>
        <v>0</v>
      </c>
      <c r="BI863" s="174">
        <f>IF(N863="nulová",J863,0)</f>
        <v>0</v>
      </c>
      <c r="BJ863" s="38" t="s">
        <v>8</v>
      </c>
      <c r="BK863" s="174">
        <f>ROUND(I863*H863,0)</f>
        <v>0</v>
      </c>
      <c r="BL863" s="38" t="s">
        <v>407</v>
      </c>
      <c r="BM863" s="173" t="s">
        <v>1324</v>
      </c>
    </row>
    <row r="864" spans="2:65" s="176" customFormat="1">
      <c r="B864" s="175"/>
      <c r="D864" s="177" t="s">
        <v>254</v>
      </c>
      <c r="E864" s="178" t="s">
        <v>1</v>
      </c>
      <c r="F864" s="179" t="s">
        <v>1325</v>
      </c>
      <c r="H864" s="180">
        <v>78</v>
      </c>
      <c r="I864" s="23"/>
      <c r="L864" s="175"/>
      <c r="M864" s="181"/>
      <c r="T864" s="182"/>
      <c r="AT864" s="178" t="s">
        <v>254</v>
      </c>
      <c r="AU864" s="178" t="s">
        <v>86</v>
      </c>
      <c r="AV864" s="176" t="s">
        <v>86</v>
      </c>
      <c r="AW864" s="176" t="s">
        <v>33</v>
      </c>
      <c r="AX864" s="176" t="s">
        <v>77</v>
      </c>
      <c r="AY864" s="178" t="s">
        <v>245</v>
      </c>
    </row>
    <row r="865" spans="2:65" s="176" customFormat="1">
      <c r="B865" s="175"/>
      <c r="D865" s="177" t="s">
        <v>254</v>
      </c>
      <c r="E865" s="178" t="s">
        <v>1</v>
      </c>
      <c r="F865" s="179" t="s">
        <v>1326</v>
      </c>
      <c r="H865" s="180">
        <v>17.199000000000002</v>
      </c>
      <c r="I865" s="23"/>
      <c r="L865" s="175"/>
      <c r="M865" s="181"/>
      <c r="T865" s="182"/>
      <c r="AT865" s="178" t="s">
        <v>254</v>
      </c>
      <c r="AU865" s="178" t="s">
        <v>86</v>
      </c>
      <c r="AV865" s="176" t="s">
        <v>86</v>
      </c>
      <c r="AW865" s="176" t="s">
        <v>33</v>
      </c>
      <c r="AX865" s="176" t="s">
        <v>77</v>
      </c>
      <c r="AY865" s="178" t="s">
        <v>245</v>
      </c>
    </row>
    <row r="866" spans="2:65" s="184" customFormat="1">
      <c r="B866" s="183"/>
      <c r="D866" s="177" t="s">
        <v>254</v>
      </c>
      <c r="E866" s="185" t="s">
        <v>1</v>
      </c>
      <c r="F866" s="186" t="s">
        <v>265</v>
      </c>
      <c r="H866" s="187">
        <v>95.198999999999998</v>
      </c>
      <c r="I866" s="24"/>
      <c r="L866" s="183"/>
      <c r="M866" s="188"/>
      <c r="T866" s="189"/>
      <c r="AT866" s="185" t="s">
        <v>254</v>
      </c>
      <c r="AU866" s="185" t="s">
        <v>86</v>
      </c>
      <c r="AV866" s="184" t="s">
        <v>258</v>
      </c>
      <c r="AW866" s="184" t="s">
        <v>33</v>
      </c>
      <c r="AX866" s="184" t="s">
        <v>8</v>
      </c>
      <c r="AY866" s="185" t="s">
        <v>245</v>
      </c>
    </row>
    <row r="867" spans="2:65" s="51" customFormat="1" ht="16.5" customHeight="1">
      <c r="B867" s="50"/>
      <c r="C867" s="190" t="s">
        <v>1327</v>
      </c>
      <c r="D867" s="190" t="s">
        <v>376</v>
      </c>
      <c r="E867" s="191" t="s">
        <v>1328</v>
      </c>
      <c r="F867" s="192" t="s">
        <v>1329</v>
      </c>
      <c r="G867" s="193" t="s">
        <v>268</v>
      </c>
      <c r="H867" s="194">
        <v>5.0410000000000004</v>
      </c>
      <c r="I867" s="25"/>
      <c r="J867" s="195">
        <f>ROUND(I867*H867,0)</f>
        <v>0</v>
      </c>
      <c r="K867" s="192" t="s">
        <v>252</v>
      </c>
      <c r="L867" s="196"/>
      <c r="M867" s="197" t="s">
        <v>1</v>
      </c>
      <c r="N867" s="198" t="s">
        <v>42</v>
      </c>
      <c r="P867" s="171">
        <f>O867*H867</f>
        <v>0</v>
      </c>
      <c r="Q867" s="171">
        <v>0.75</v>
      </c>
      <c r="R867" s="171">
        <f>Q867*H867</f>
        <v>3.7807500000000003</v>
      </c>
      <c r="S867" s="171">
        <v>0</v>
      </c>
      <c r="T867" s="172">
        <f>S867*H867</f>
        <v>0</v>
      </c>
      <c r="AR867" s="173" t="s">
        <v>511</v>
      </c>
      <c r="AT867" s="173" t="s">
        <v>376</v>
      </c>
      <c r="AU867" s="173" t="s">
        <v>86</v>
      </c>
      <c r="AY867" s="38" t="s">
        <v>245</v>
      </c>
      <c r="BE867" s="174">
        <f>IF(N867="základní",J867,0)</f>
        <v>0</v>
      </c>
      <c r="BF867" s="174">
        <f>IF(N867="snížená",J867,0)</f>
        <v>0</v>
      </c>
      <c r="BG867" s="174">
        <f>IF(N867="zákl. přenesená",J867,0)</f>
        <v>0</v>
      </c>
      <c r="BH867" s="174">
        <f>IF(N867="sníž. přenesená",J867,0)</f>
        <v>0</v>
      </c>
      <c r="BI867" s="174">
        <f>IF(N867="nulová",J867,0)</f>
        <v>0</v>
      </c>
      <c r="BJ867" s="38" t="s">
        <v>8</v>
      </c>
      <c r="BK867" s="174">
        <f>ROUND(I867*H867,0)</f>
        <v>0</v>
      </c>
      <c r="BL867" s="38" t="s">
        <v>407</v>
      </c>
      <c r="BM867" s="173" t="s">
        <v>1330</v>
      </c>
    </row>
    <row r="868" spans="2:65" s="176" customFormat="1">
      <c r="B868" s="175"/>
      <c r="D868" s="177" t="s">
        <v>254</v>
      </c>
      <c r="E868" s="178" t="s">
        <v>1</v>
      </c>
      <c r="F868" s="179" t="s">
        <v>1331</v>
      </c>
      <c r="H868" s="180">
        <v>4.0949999999999998</v>
      </c>
      <c r="I868" s="23"/>
      <c r="L868" s="175"/>
      <c r="M868" s="181"/>
      <c r="T868" s="182"/>
      <c r="AT868" s="178" t="s">
        <v>254</v>
      </c>
      <c r="AU868" s="178" t="s">
        <v>86</v>
      </c>
      <c r="AV868" s="176" t="s">
        <v>86</v>
      </c>
      <c r="AW868" s="176" t="s">
        <v>33</v>
      </c>
      <c r="AX868" s="176" t="s">
        <v>77</v>
      </c>
      <c r="AY868" s="178" t="s">
        <v>245</v>
      </c>
    </row>
    <row r="869" spans="2:65" s="176" customFormat="1">
      <c r="B869" s="175"/>
      <c r="D869" s="177" t="s">
        <v>254</v>
      </c>
      <c r="E869" s="178" t="s">
        <v>1</v>
      </c>
      <c r="F869" s="179" t="s">
        <v>1332</v>
      </c>
      <c r="H869" s="180">
        <v>0.94599999999999995</v>
      </c>
      <c r="I869" s="23"/>
      <c r="L869" s="175"/>
      <c r="M869" s="181"/>
      <c r="T869" s="182"/>
      <c r="AT869" s="178" t="s">
        <v>254</v>
      </c>
      <c r="AU869" s="178" t="s">
        <v>86</v>
      </c>
      <c r="AV869" s="176" t="s">
        <v>86</v>
      </c>
      <c r="AW869" s="176" t="s">
        <v>33</v>
      </c>
      <c r="AX869" s="176" t="s">
        <v>77</v>
      </c>
      <c r="AY869" s="178" t="s">
        <v>245</v>
      </c>
    </row>
    <row r="870" spans="2:65" s="184" customFormat="1">
      <c r="B870" s="183"/>
      <c r="D870" s="177" t="s">
        <v>254</v>
      </c>
      <c r="E870" s="185" t="s">
        <v>1</v>
      </c>
      <c r="F870" s="186" t="s">
        <v>265</v>
      </c>
      <c r="H870" s="187">
        <v>5.0410000000000004</v>
      </c>
      <c r="I870" s="24"/>
      <c r="L870" s="183"/>
      <c r="M870" s="188"/>
      <c r="T870" s="189"/>
      <c r="AT870" s="185" t="s">
        <v>254</v>
      </c>
      <c r="AU870" s="185" t="s">
        <v>86</v>
      </c>
      <c r="AV870" s="184" t="s">
        <v>258</v>
      </c>
      <c r="AW870" s="184" t="s">
        <v>33</v>
      </c>
      <c r="AX870" s="184" t="s">
        <v>8</v>
      </c>
      <c r="AY870" s="185" t="s">
        <v>245</v>
      </c>
    </row>
    <row r="871" spans="2:65" s="51" customFormat="1" ht="33" customHeight="1">
      <c r="B871" s="50"/>
      <c r="C871" s="163" t="s">
        <v>1333</v>
      </c>
      <c r="D871" s="163" t="s">
        <v>248</v>
      </c>
      <c r="E871" s="164" t="s">
        <v>1334</v>
      </c>
      <c r="F871" s="165" t="s">
        <v>1335</v>
      </c>
      <c r="G871" s="166" t="s">
        <v>251</v>
      </c>
      <c r="H871" s="167">
        <v>117.86799999999999</v>
      </c>
      <c r="I871" s="22"/>
      <c r="J871" s="168">
        <f>ROUND(I871*H871,0)</f>
        <v>0</v>
      </c>
      <c r="K871" s="165" t="s">
        <v>252</v>
      </c>
      <c r="L871" s="50"/>
      <c r="M871" s="169" t="s">
        <v>1</v>
      </c>
      <c r="N871" s="170" t="s">
        <v>42</v>
      </c>
      <c r="P871" s="171">
        <f>O871*H871</f>
        <v>0</v>
      </c>
      <c r="Q871" s="171">
        <v>0</v>
      </c>
      <c r="R871" s="171">
        <f>Q871*H871</f>
        <v>0</v>
      </c>
      <c r="S871" s="171">
        <v>0</v>
      </c>
      <c r="T871" s="172">
        <f>S871*H871</f>
        <v>0</v>
      </c>
      <c r="AR871" s="173" t="s">
        <v>407</v>
      </c>
      <c r="AT871" s="173" t="s">
        <v>248</v>
      </c>
      <c r="AU871" s="173" t="s">
        <v>86</v>
      </c>
      <c r="AY871" s="38" t="s">
        <v>245</v>
      </c>
      <c r="BE871" s="174">
        <f>IF(N871="základní",J871,0)</f>
        <v>0</v>
      </c>
      <c r="BF871" s="174">
        <f>IF(N871="snížená",J871,0)</f>
        <v>0</v>
      </c>
      <c r="BG871" s="174">
        <f>IF(N871="zákl. přenesená",J871,0)</f>
        <v>0</v>
      </c>
      <c r="BH871" s="174">
        <f>IF(N871="sníž. přenesená",J871,0)</f>
        <v>0</v>
      </c>
      <c r="BI871" s="174">
        <f>IF(N871="nulová",J871,0)</f>
        <v>0</v>
      </c>
      <c r="BJ871" s="38" t="s">
        <v>8</v>
      </c>
      <c r="BK871" s="174">
        <f>ROUND(I871*H871,0)</f>
        <v>0</v>
      </c>
      <c r="BL871" s="38" t="s">
        <v>407</v>
      </c>
      <c r="BM871" s="173" t="s">
        <v>1336</v>
      </c>
    </row>
    <row r="872" spans="2:65" s="176" customFormat="1">
      <c r="B872" s="175"/>
      <c r="D872" s="177" t="s">
        <v>254</v>
      </c>
      <c r="E872" s="178" t="s">
        <v>197</v>
      </c>
      <c r="F872" s="179" t="s">
        <v>1337</v>
      </c>
      <c r="H872" s="180">
        <v>117.86799999999999</v>
      </c>
      <c r="I872" s="23"/>
      <c r="L872" s="175"/>
      <c r="M872" s="181"/>
      <c r="T872" s="182"/>
      <c r="AT872" s="178" t="s">
        <v>254</v>
      </c>
      <c r="AU872" s="178" t="s">
        <v>86</v>
      </c>
      <c r="AV872" s="176" t="s">
        <v>86</v>
      </c>
      <c r="AW872" s="176" t="s">
        <v>33</v>
      </c>
      <c r="AX872" s="176" t="s">
        <v>8</v>
      </c>
      <c r="AY872" s="178" t="s">
        <v>245</v>
      </c>
    </row>
    <row r="873" spans="2:65" s="51" customFormat="1" ht="16.5" customHeight="1">
      <c r="B873" s="50"/>
      <c r="C873" s="163" t="s">
        <v>1338</v>
      </c>
      <c r="D873" s="163" t="s">
        <v>248</v>
      </c>
      <c r="E873" s="164" t="s">
        <v>1339</v>
      </c>
      <c r="F873" s="165" t="s">
        <v>1340</v>
      </c>
      <c r="G873" s="166" t="s">
        <v>251</v>
      </c>
      <c r="H873" s="167">
        <v>117.40900000000001</v>
      </c>
      <c r="I873" s="22"/>
      <c r="J873" s="168">
        <f>ROUND(I873*H873,0)</f>
        <v>0</v>
      </c>
      <c r="K873" s="165" t="s">
        <v>252</v>
      </c>
      <c r="L873" s="50"/>
      <c r="M873" s="169" t="s">
        <v>1</v>
      </c>
      <c r="N873" s="170" t="s">
        <v>42</v>
      </c>
      <c r="P873" s="171">
        <f>O873*H873</f>
        <v>0</v>
      </c>
      <c r="Q873" s="171">
        <v>0</v>
      </c>
      <c r="R873" s="171">
        <f>Q873*H873</f>
        <v>0</v>
      </c>
      <c r="S873" s="171">
        <v>1.4999999999999999E-2</v>
      </c>
      <c r="T873" s="172">
        <f>S873*H873</f>
        <v>1.7611350000000001</v>
      </c>
      <c r="AR873" s="173" t="s">
        <v>407</v>
      </c>
      <c r="AT873" s="173" t="s">
        <v>248</v>
      </c>
      <c r="AU873" s="173" t="s">
        <v>86</v>
      </c>
      <c r="AY873" s="38" t="s">
        <v>245</v>
      </c>
      <c r="BE873" s="174">
        <f>IF(N873="základní",J873,0)</f>
        <v>0</v>
      </c>
      <c r="BF873" s="174">
        <f>IF(N873="snížená",J873,0)</f>
        <v>0</v>
      </c>
      <c r="BG873" s="174">
        <f>IF(N873="zákl. přenesená",J873,0)</f>
        <v>0</v>
      </c>
      <c r="BH873" s="174">
        <f>IF(N873="sníž. přenesená",J873,0)</f>
        <v>0</v>
      </c>
      <c r="BI873" s="174">
        <f>IF(N873="nulová",J873,0)</f>
        <v>0</v>
      </c>
      <c r="BJ873" s="38" t="s">
        <v>8</v>
      </c>
      <c r="BK873" s="174">
        <f>ROUND(I873*H873,0)</f>
        <v>0</v>
      </c>
      <c r="BL873" s="38" t="s">
        <v>407</v>
      </c>
      <c r="BM873" s="173" t="s">
        <v>1341</v>
      </c>
    </row>
    <row r="874" spans="2:65" s="176" customFormat="1">
      <c r="B874" s="175"/>
      <c r="D874" s="177" t="s">
        <v>254</v>
      </c>
      <c r="E874" s="178" t="s">
        <v>1</v>
      </c>
      <c r="F874" s="179" t="s">
        <v>1342</v>
      </c>
      <c r="H874" s="180">
        <v>117.40900000000001</v>
      </c>
      <c r="I874" s="23"/>
      <c r="L874" s="175"/>
      <c r="M874" s="181"/>
      <c r="T874" s="182"/>
      <c r="AT874" s="178" t="s">
        <v>254</v>
      </c>
      <c r="AU874" s="178" t="s">
        <v>86</v>
      </c>
      <c r="AV874" s="176" t="s">
        <v>86</v>
      </c>
      <c r="AW874" s="176" t="s">
        <v>33</v>
      </c>
      <c r="AX874" s="176" t="s">
        <v>77</v>
      </c>
      <c r="AY874" s="178" t="s">
        <v>245</v>
      </c>
    </row>
    <row r="875" spans="2:65" s="184" customFormat="1">
      <c r="B875" s="183"/>
      <c r="D875" s="177" t="s">
        <v>254</v>
      </c>
      <c r="E875" s="185" t="s">
        <v>1</v>
      </c>
      <c r="F875" s="186" t="s">
        <v>265</v>
      </c>
      <c r="H875" s="187">
        <v>117.40900000000001</v>
      </c>
      <c r="I875" s="24"/>
      <c r="L875" s="183"/>
      <c r="M875" s="188"/>
      <c r="T875" s="189"/>
      <c r="AT875" s="185" t="s">
        <v>254</v>
      </c>
      <c r="AU875" s="185" t="s">
        <v>86</v>
      </c>
      <c r="AV875" s="184" t="s">
        <v>258</v>
      </c>
      <c r="AW875" s="184" t="s">
        <v>33</v>
      </c>
      <c r="AX875" s="184" t="s">
        <v>8</v>
      </c>
      <c r="AY875" s="185" t="s">
        <v>245</v>
      </c>
    </row>
    <row r="876" spans="2:65" s="51" customFormat="1" ht="16.5" customHeight="1">
      <c r="B876" s="50"/>
      <c r="C876" s="163" t="s">
        <v>1343</v>
      </c>
      <c r="D876" s="163" t="s">
        <v>248</v>
      </c>
      <c r="E876" s="164" t="s">
        <v>1344</v>
      </c>
      <c r="F876" s="165" t="s">
        <v>1345</v>
      </c>
      <c r="G876" s="166" t="s">
        <v>361</v>
      </c>
      <c r="H876" s="167">
        <v>5</v>
      </c>
      <c r="I876" s="22"/>
      <c r="J876" s="168">
        <f>ROUND(I876*H876,0)</f>
        <v>0</v>
      </c>
      <c r="K876" s="165" t="s">
        <v>252</v>
      </c>
      <c r="L876" s="50"/>
      <c r="M876" s="169" t="s">
        <v>1</v>
      </c>
      <c r="N876" s="170" t="s">
        <v>42</v>
      </c>
      <c r="P876" s="171">
        <f>O876*H876</f>
        <v>0</v>
      </c>
      <c r="Q876" s="171">
        <v>0</v>
      </c>
      <c r="R876" s="171">
        <f>Q876*H876</f>
        <v>0</v>
      </c>
      <c r="S876" s="171">
        <v>0.2</v>
      </c>
      <c r="T876" s="172">
        <f>S876*H876</f>
        <v>1</v>
      </c>
      <c r="AR876" s="173" t="s">
        <v>407</v>
      </c>
      <c r="AT876" s="173" t="s">
        <v>248</v>
      </c>
      <c r="AU876" s="173" t="s">
        <v>86</v>
      </c>
      <c r="AY876" s="38" t="s">
        <v>245</v>
      </c>
      <c r="BE876" s="174">
        <f>IF(N876="základní",J876,0)</f>
        <v>0</v>
      </c>
      <c r="BF876" s="174">
        <f>IF(N876="snížená",J876,0)</f>
        <v>0</v>
      </c>
      <c r="BG876" s="174">
        <f>IF(N876="zákl. přenesená",J876,0)</f>
        <v>0</v>
      </c>
      <c r="BH876" s="174">
        <f>IF(N876="sníž. přenesená",J876,0)</f>
        <v>0</v>
      </c>
      <c r="BI876" s="174">
        <f>IF(N876="nulová",J876,0)</f>
        <v>0</v>
      </c>
      <c r="BJ876" s="38" t="s">
        <v>8</v>
      </c>
      <c r="BK876" s="174">
        <f>ROUND(I876*H876,0)</f>
        <v>0</v>
      </c>
      <c r="BL876" s="38" t="s">
        <v>407</v>
      </c>
      <c r="BM876" s="173" t="s">
        <v>1346</v>
      </c>
    </row>
    <row r="877" spans="2:65" s="176" customFormat="1">
      <c r="B877" s="175"/>
      <c r="D877" s="177" t="s">
        <v>254</v>
      </c>
      <c r="E877" s="178" t="s">
        <v>1</v>
      </c>
      <c r="F877" s="179" t="s">
        <v>1347</v>
      </c>
      <c r="H877" s="180">
        <v>5</v>
      </c>
      <c r="I877" s="23"/>
      <c r="L877" s="175"/>
      <c r="M877" s="181"/>
      <c r="T877" s="182"/>
      <c r="AT877" s="178" t="s">
        <v>254</v>
      </c>
      <c r="AU877" s="178" t="s">
        <v>86</v>
      </c>
      <c r="AV877" s="176" t="s">
        <v>86</v>
      </c>
      <c r="AW877" s="176" t="s">
        <v>33</v>
      </c>
      <c r="AX877" s="176" t="s">
        <v>8</v>
      </c>
      <c r="AY877" s="178" t="s">
        <v>245</v>
      </c>
    </row>
    <row r="878" spans="2:65" s="51" customFormat="1" ht="24.2" customHeight="1">
      <c r="B878" s="50"/>
      <c r="C878" s="163" t="s">
        <v>1348</v>
      </c>
      <c r="D878" s="163" t="s">
        <v>248</v>
      </c>
      <c r="E878" s="164" t="s">
        <v>1349</v>
      </c>
      <c r="F878" s="165" t="s">
        <v>1350</v>
      </c>
      <c r="G878" s="166" t="s">
        <v>251</v>
      </c>
      <c r="H878" s="167">
        <v>109.036</v>
      </c>
      <c r="I878" s="22"/>
      <c r="J878" s="168">
        <f>ROUND(I878*H878,0)</f>
        <v>0</v>
      </c>
      <c r="K878" s="165" t="s">
        <v>252</v>
      </c>
      <c r="L878" s="50"/>
      <c r="M878" s="169" t="s">
        <v>1</v>
      </c>
      <c r="N878" s="170" t="s">
        <v>42</v>
      </c>
      <c r="P878" s="171">
        <f>O878*H878</f>
        <v>0</v>
      </c>
      <c r="Q878" s="171">
        <v>1.5792E-2</v>
      </c>
      <c r="R878" s="171">
        <f>Q878*H878</f>
        <v>1.721896512</v>
      </c>
      <c r="S878" s="171">
        <v>0</v>
      </c>
      <c r="T878" s="172">
        <f>S878*H878</f>
        <v>0</v>
      </c>
      <c r="AR878" s="173" t="s">
        <v>407</v>
      </c>
      <c r="AT878" s="173" t="s">
        <v>248</v>
      </c>
      <c r="AU878" s="173" t="s">
        <v>86</v>
      </c>
      <c r="AY878" s="38" t="s">
        <v>245</v>
      </c>
      <c r="BE878" s="174">
        <f>IF(N878="základní",J878,0)</f>
        <v>0</v>
      </c>
      <c r="BF878" s="174">
        <f>IF(N878="snížená",J878,0)</f>
        <v>0</v>
      </c>
      <c r="BG878" s="174">
        <f>IF(N878="zákl. přenesená",J878,0)</f>
        <v>0</v>
      </c>
      <c r="BH878" s="174">
        <f>IF(N878="sníž. přenesená",J878,0)</f>
        <v>0</v>
      </c>
      <c r="BI878" s="174">
        <f>IF(N878="nulová",J878,0)</f>
        <v>0</v>
      </c>
      <c r="BJ878" s="38" t="s">
        <v>8</v>
      </c>
      <c r="BK878" s="174">
        <f>ROUND(I878*H878,0)</f>
        <v>0</v>
      </c>
      <c r="BL878" s="38" t="s">
        <v>407</v>
      </c>
      <c r="BM878" s="173" t="s">
        <v>1351</v>
      </c>
    </row>
    <row r="879" spans="2:65" s="176" customFormat="1">
      <c r="B879" s="175"/>
      <c r="D879" s="177" t="s">
        <v>254</v>
      </c>
      <c r="E879" s="178" t="s">
        <v>1</v>
      </c>
      <c r="F879" s="179" t="s">
        <v>1352</v>
      </c>
      <c r="H879" s="180">
        <v>38.509</v>
      </c>
      <c r="I879" s="23"/>
      <c r="L879" s="175"/>
      <c r="M879" s="181"/>
      <c r="T879" s="182"/>
      <c r="AT879" s="178" t="s">
        <v>254</v>
      </c>
      <c r="AU879" s="178" t="s">
        <v>86</v>
      </c>
      <c r="AV879" s="176" t="s">
        <v>86</v>
      </c>
      <c r="AW879" s="176" t="s">
        <v>33</v>
      </c>
      <c r="AX879" s="176" t="s">
        <v>77</v>
      </c>
      <c r="AY879" s="178" t="s">
        <v>245</v>
      </c>
    </row>
    <row r="880" spans="2:65" s="176" customFormat="1">
      <c r="B880" s="175"/>
      <c r="D880" s="177" t="s">
        <v>254</v>
      </c>
      <c r="E880" s="178" t="s">
        <v>1</v>
      </c>
      <c r="F880" s="179" t="s">
        <v>1353</v>
      </c>
      <c r="H880" s="180">
        <v>5.9710000000000001</v>
      </c>
      <c r="I880" s="23"/>
      <c r="L880" s="175"/>
      <c r="M880" s="181"/>
      <c r="T880" s="182"/>
      <c r="AT880" s="178" t="s">
        <v>254</v>
      </c>
      <c r="AU880" s="178" t="s">
        <v>86</v>
      </c>
      <c r="AV880" s="176" t="s">
        <v>86</v>
      </c>
      <c r="AW880" s="176" t="s">
        <v>33</v>
      </c>
      <c r="AX880" s="176" t="s">
        <v>77</v>
      </c>
      <c r="AY880" s="178" t="s">
        <v>245</v>
      </c>
    </row>
    <row r="881" spans="2:65" s="176" customFormat="1">
      <c r="B881" s="175"/>
      <c r="D881" s="177" t="s">
        <v>254</v>
      </c>
      <c r="E881" s="178" t="s">
        <v>1</v>
      </c>
      <c r="F881" s="179" t="s">
        <v>1354</v>
      </c>
      <c r="H881" s="180">
        <v>10.679</v>
      </c>
      <c r="I881" s="23"/>
      <c r="L881" s="175"/>
      <c r="M881" s="181"/>
      <c r="T881" s="182"/>
      <c r="AT881" s="178" t="s">
        <v>254</v>
      </c>
      <c r="AU881" s="178" t="s">
        <v>86</v>
      </c>
      <c r="AV881" s="176" t="s">
        <v>86</v>
      </c>
      <c r="AW881" s="176" t="s">
        <v>33</v>
      </c>
      <c r="AX881" s="176" t="s">
        <v>77</v>
      </c>
      <c r="AY881" s="178" t="s">
        <v>245</v>
      </c>
    </row>
    <row r="882" spans="2:65" s="176" customFormat="1">
      <c r="B882" s="175"/>
      <c r="D882" s="177" t="s">
        <v>254</v>
      </c>
      <c r="E882" s="178" t="s">
        <v>1</v>
      </c>
      <c r="F882" s="179" t="s">
        <v>1355</v>
      </c>
      <c r="H882" s="180">
        <v>3.9830000000000001</v>
      </c>
      <c r="I882" s="23"/>
      <c r="L882" s="175"/>
      <c r="M882" s="181"/>
      <c r="T882" s="182"/>
      <c r="AT882" s="178" t="s">
        <v>254</v>
      </c>
      <c r="AU882" s="178" t="s">
        <v>86</v>
      </c>
      <c r="AV882" s="176" t="s">
        <v>86</v>
      </c>
      <c r="AW882" s="176" t="s">
        <v>33</v>
      </c>
      <c r="AX882" s="176" t="s">
        <v>77</v>
      </c>
      <c r="AY882" s="178" t="s">
        <v>245</v>
      </c>
    </row>
    <row r="883" spans="2:65" s="176" customFormat="1">
      <c r="B883" s="175"/>
      <c r="D883" s="177" t="s">
        <v>254</v>
      </c>
      <c r="E883" s="178" t="s">
        <v>1</v>
      </c>
      <c r="F883" s="179" t="s">
        <v>1356</v>
      </c>
      <c r="H883" s="180">
        <v>7.4320000000000004</v>
      </c>
      <c r="I883" s="23"/>
      <c r="L883" s="175"/>
      <c r="M883" s="181"/>
      <c r="T883" s="182"/>
      <c r="AT883" s="178" t="s">
        <v>254</v>
      </c>
      <c r="AU883" s="178" t="s">
        <v>86</v>
      </c>
      <c r="AV883" s="176" t="s">
        <v>86</v>
      </c>
      <c r="AW883" s="176" t="s">
        <v>33</v>
      </c>
      <c r="AX883" s="176" t="s">
        <v>77</v>
      </c>
      <c r="AY883" s="178" t="s">
        <v>245</v>
      </c>
    </row>
    <row r="884" spans="2:65" s="176" customFormat="1">
      <c r="B884" s="175"/>
      <c r="D884" s="177" t="s">
        <v>254</v>
      </c>
      <c r="E884" s="178" t="s">
        <v>1</v>
      </c>
      <c r="F884" s="179" t="s">
        <v>1357</v>
      </c>
      <c r="H884" s="180">
        <v>7.92</v>
      </c>
      <c r="I884" s="23"/>
      <c r="L884" s="175"/>
      <c r="M884" s="181"/>
      <c r="T884" s="182"/>
      <c r="AT884" s="178" t="s">
        <v>254</v>
      </c>
      <c r="AU884" s="178" t="s">
        <v>86</v>
      </c>
      <c r="AV884" s="176" t="s">
        <v>86</v>
      </c>
      <c r="AW884" s="176" t="s">
        <v>33</v>
      </c>
      <c r="AX884" s="176" t="s">
        <v>77</v>
      </c>
      <c r="AY884" s="178" t="s">
        <v>245</v>
      </c>
    </row>
    <row r="885" spans="2:65" s="176" customFormat="1">
      <c r="B885" s="175"/>
      <c r="D885" s="177" t="s">
        <v>254</v>
      </c>
      <c r="E885" s="178" t="s">
        <v>1</v>
      </c>
      <c r="F885" s="179" t="s">
        <v>1358</v>
      </c>
      <c r="H885" s="180">
        <v>34.542000000000002</v>
      </c>
      <c r="I885" s="23"/>
      <c r="L885" s="175"/>
      <c r="M885" s="181"/>
      <c r="T885" s="182"/>
      <c r="AT885" s="178" t="s">
        <v>254</v>
      </c>
      <c r="AU885" s="178" t="s">
        <v>86</v>
      </c>
      <c r="AV885" s="176" t="s">
        <v>86</v>
      </c>
      <c r="AW885" s="176" t="s">
        <v>33</v>
      </c>
      <c r="AX885" s="176" t="s">
        <v>77</v>
      </c>
      <c r="AY885" s="178" t="s">
        <v>245</v>
      </c>
    </row>
    <row r="886" spans="2:65" s="184" customFormat="1">
      <c r="B886" s="183"/>
      <c r="D886" s="177" t="s">
        <v>254</v>
      </c>
      <c r="E886" s="185" t="s">
        <v>1</v>
      </c>
      <c r="F886" s="186" t="s">
        <v>265</v>
      </c>
      <c r="H886" s="187">
        <v>109.036</v>
      </c>
      <c r="I886" s="24"/>
      <c r="L886" s="183"/>
      <c r="M886" s="188"/>
      <c r="T886" s="189"/>
      <c r="AT886" s="185" t="s">
        <v>254</v>
      </c>
      <c r="AU886" s="185" t="s">
        <v>86</v>
      </c>
      <c r="AV886" s="184" t="s">
        <v>258</v>
      </c>
      <c r="AW886" s="184" t="s">
        <v>33</v>
      </c>
      <c r="AX886" s="184" t="s">
        <v>8</v>
      </c>
      <c r="AY886" s="185" t="s">
        <v>245</v>
      </c>
    </row>
    <row r="887" spans="2:65" s="51" customFormat="1" ht="24.2" customHeight="1">
      <c r="B887" s="50"/>
      <c r="C887" s="163" t="s">
        <v>1359</v>
      </c>
      <c r="D887" s="163" t="s">
        <v>248</v>
      </c>
      <c r="E887" s="164" t="s">
        <v>1360</v>
      </c>
      <c r="F887" s="165" t="s">
        <v>1361</v>
      </c>
      <c r="G887" s="166" t="s">
        <v>268</v>
      </c>
      <c r="H887" s="167">
        <v>2.8290000000000002</v>
      </c>
      <c r="I887" s="22"/>
      <c r="J887" s="168">
        <f>ROUND(I887*H887,0)</f>
        <v>0</v>
      </c>
      <c r="K887" s="165" t="s">
        <v>252</v>
      </c>
      <c r="L887" s="50"/>
      <c r="M887" s="169" t="s">
        <v>1</v>
      </c>
      <c r="N887" s="170" t="s">
        <v>42</v>
      </c>
      <c r="P887" s="171">
        <f>O887*H887</f>
        <v>0</v>
      </c>
      <c r="Q887" s="171">
        <v>2.3367804999999998E-2</v>
      </c>
      <c r="R887" s="171">
        <f>Q887*H887</f>
        <v>6.6107520345000004E-2</v>
      </c>
      <c r="S887" s="171">
        <v>0</v>
      </c>
      <c r="T887" s="172">
        <f>S887*H887</f>
        <v>0</v>
      </c>
      <c r="AR887" s="173" t="s">
        <v>407</v>
      </c>
      <c r="AT887" s="173" t="s">
        <v>248</v>
      </c>
      <c r="AU887" s="173" t="s">
        <v>86</v>
      </c>
      <c r="AY887" s="38" t="s">
        <v>245</v>
      </c>
      <c r="BE887" s="174">
        <f>IF(N887="základní",J887,0)</f>
        <v>0</v>
      </c>
      <c r="BF887" s="174">
        <f>IF(N887="snížená",J887,0)</f>
        <v>0</v>
      </c>
      <c r="BG887" s="174">
        <f>IF(N887="zákl. přenesená",J887,0)</f>
        <v>0</v>
      </c>
      <c r="BH887" s="174">
        <f>IF(N887="sníž. přenesená",J887,0)</f>
        <v>0</v>
      </c>
      <c r="BI887" s="174">
        <f>IF(N887="nulová",J887,0)</f>
        <v>0</v>
      </c>
      <c r="BJ887" s="38" t="s">
        <v>8</v>
      </c>
      <c r="BK887" s="174">
        <f>ROUND(I887*H887,0)</f>
        <v>0</v>
      </c>
      <c r="BL887" s="38" t="s">
        <v>407</v>
      </c>
      <c r="BM887" s="173" t="s">
        <v>1362</v>
      </c>
    </row>
    <row r="888" spans="2:65" s="176" customFormat="1">
      <c r="B888" s="175"/>
      <c r="D888" s="177" t="s">
        <v>254</v>
      </c>
      <c r="E888" s="178" t="s">
        <v>1</v>
      </c>
      <c r="F888" s="179" t="s">
        <v>1320</v>
      </c>
      <c r="H888" s="180">
        <v>2.8290000000000002</v>
      </c>
      <c r="I888" s="23"/>
      <c r="L888" s="175"/>
      <c r="M888" s="181"/>
      <c r="T888" s="182"/>
      <c r="AT888" s="178" t="s">
        <v>254</v>
      </c>
      <c r="AU888" s="178" t="s">
        <v>86</v>
      </c>
      <c r="AV888" s="176" t="s">
        <v>86</v>
      </c>
      <c r="AW888" s="176" t="s">
        <v>33</v>
      </c>
      <c r="AX888" s="176" t="s">
        <v>77</v>
      </c>
      <c r="AY888" s="178" t="s">
        <v>245</v>
      </c>
    </row>
    <row r="889" spans="2:65" s="184" customFormat="1">
      <c r="B889" s="183"/>
      <c r="D889" s="177" t="s">
        <v>254</v>
      </c>
      <c r="E889" s="185" t="s">
        <v>1</v>
      </c>
      <c r="F889" s="186" t="s">
        <v>265</v>
      </c>
      <c r="H889" s="187">
        <v>2.8290000000000002</v>
      </c>
      <c r="I889" s="24"/>
      <c r="L889" s="183"/>
      <c r="M889" s="188"/>
      <c r="T889" s="189"/>
      <c r="AT889" s="185" t="s">
        <v>254</v>
      </c>
      <c r="AU889" s="185" t="s">
        <v>86</v>
      </c>
      <c r="AV889" s="184" t="s">
        <v>258</v>
      </c>
      <c r="AW889" s="184" t="s">
        <v>33</v>
      </c>
      <c r="AX889" s="184" t="s">
        <v>8</v>
      </c>
      <c r="AY889" s="185" t="s">
        <v>245</v>
      </c>
    </row>
    <row r="890" spans="2:65" s="51" customFormat="1" ht="24.2" customHeight="1">
      <c r="B890" s="50"/>
      <c r="C890" s="190" t="s">
        <v>1363</v>
      </c>
      <c r="D890" s="190" t="s">
        <v>376</v>
      </c>
      <c r="E890" s="191" t="s">
        <v>1364</v>
      </c>
      <c r="F890" s="192" t="s">
        <v>1365</v>
      </c>
      <c r="G890" s="193" t="s">
        <v>268</v>
      </c>
      <c r="H890" s="194">
        <v>3.1120000000000001</v>
      </c>
      <c r="I890" s="25"/>
      <c r="J890" s="195">
        <f>ROUND(I890*H890,0)</f>
        <v>0</v>
      </c>
      <c r="K890" s="192" t="s">
        <v>252</v>
      </c>
      <c r="L890" s="196"/>
      <c r="M890" s="197" t="s">
        <v>1</v>
      </c>
      <c r="N890" s="198" t="s">
        <v>42</v>
      </c>
      <c r="P890" s="171">
        <f>O890*H890</f>
        <v>0</v>
      </c>
      <c r="Q890" s="171">
        <v>0.55000000000000004</v>
      </c>
      <c r="R890" s="171">
        <f>Q890*H890</f>
        <v>1.7116000000000002</v>
      </c>
      <c r="S890" s="171">
        <v>0</v>
      </c>
      <c r="T890" s="172">
        <f>S890*H890</f>
        <v>0</v>
      </c>
      <c r="AR890" s="173" t="s">
        <v>511</v>
      </c>
      <c r="AT890" s="173" t="s">
        <v>376</v>
      </c>
      <c r="AU890" s="173" t="s">
        <v>86</v>
      </c>
      <c r="AY890" s="38" t="s">
        <v>245</v>
      </c>
      <c r="BE890" s="174">
        <f>IF(N890="základní",J890,0)</f>
        <v>0</v>
      </c>
      <c r="BF890" s="174">
        <f>IF(N890="snížená",J890,0)</f>
        <v>0</v>
      </c>
      <c r="BG890" s="174">
        <f>IF(N890="zákl. přenesená",J890,0)</f>
        <v>0</v>
      </c>
      <c r="BH890" s="174">
        <f>IF(N890="sníž. přenesená",J890,0)</f>
        <v>0</v>
      </c>
      <c r="BI890" s="174">
        <f>IF(N890="nulová",J890,0)</f>
        <v>0</v>
      </c>
      <c r="BJ890" s="38" t="s">
        <v>8</v>
      </c>
      <c r="BK890" s="174">
        <f>ROUND(I890*H890,0)</f>
        <v>0</v>
      </c>
      <c r="BL890" s="38" t="s">
        <v>407</v>
      </c>
      <c r="BM890" s="173" t="s">
        <v>1366</v>
      </c>
    </row>
    <row r="891" spans="2:65" s="176" customFormat="1">
      <c r="B891" s="175"/>
      <c r="D891" s="177" t="s">
        <v>254</v>
      </c>
      <c r="E891" s="178" t="s">
        <v>1</v>
      </c>
      <c r="F891" s="179" t="s">
        <v>1367</v>
      </c>
      <c r="H891" s="180">
        <v>3.1120000000000001</v>
      </c>
      <c r="I891" s="23"/>
      <c r="L891" s="175"/>
      <c r="M891" s="181"/>
      <c r="T891" s="182"/>
      <c r="AT891" s="178" t="s">
        <v>254</v>
      </c>
      <c r="AU891" s="178" t="s">
        <v>86</v>
      </c>
      <c r="AV891" s="176" t="s">
        <v>86</v>
      </c>
      <c r="AW891" s="176" t="s">
        <v>33</v>
      </c>
      <c r="AX891" s="176" t="s">
        <v>8</v>
      </c>
      <c r="AY891" s="178" t="s">
        <v>245</v>
      </c>
    </row>
    <row r="892" spans="2:65" s="51" customFormat="1" ht="24.2" customHeight="1">
      <c r="B892" s="50"/>
      <c r="C892" s="163" t="s">
        <v>1368</v>
      </c>
      <c r="D892" s="163" t="s">
        <v>248</v>
      </c>
      <c r="E892" s="164" t="s">
        <v>1369</v>
      </c>
      <c r="F892" s="165" t="s">
        <v>1370</v>
      </c>
      <c r="G892" s="166" t="s">
        <v>251</v>
      </c>
      <c r="H892" s="167">
        <v>38.776000000000003</v>
      </c>
      <c r="I892" s="22"/>
      <c r="J892" s="168">
        <f>ROUND(I892*H892,0)</f>
        <v>0</v>
      </c>
      <c r="K892" s="165" t="s">
        <v>252</v>
      </c>
      <c r="L892" s="50"/>
      <c r="M892" s="169" t="s">
        <v>1</v>
      </c>
      <c r="N892" s="170" t="s">
        <v>42</v>
      </c>
      <c r="P892" s="171">
        <f>O892*H892</f>
        <v>0</v>
      </c>
      <c r="Q892" s="171">
        <v>1.7713599999999999E-2</v>
      </c>
      <c r="R892" s="171">
        <f>Q892*H892</f>
        <v>0.68686255360000004</v>
      </c>
      <c r="S892" s="171">
        <v>0</v>
      </c>
      <c r="T892" s="172">
        <f>S892*H892</f>
        <v>0</v>
      </c>
      <c r="AR892" s="173" t="s">
        <v>407</v>
      </c>
      <c r="AT892" s="173" t="s">
        <v>248</v>
      </c>
      <c r="AU892" s="173" t="s">
        <v>86</v>
      </c>
      <c r="AY892" s="38" t="s">
        <v>245</v>
      </c>
      <c r="BE892" s="174">
        <f>IF(N892="základní",J892,0)</f>
        <v>0</v>
      </c>
      <c r="BF892" s="174">
        <f>IF(N892="snížená",J892,0)</f>
        <v>0</v>
      </c>
      <c r="BG892" s="174">
        <f>IF(N892="zákl. přenesená",J892,0)</f>
        <v>0</v>
      </c>
      <c r="BH892" s="174">
        <f>IF(N892="sníž. přenesená",J892,0)</f>
        <v>0</v>
      </c>
      <c r="BI892" s="174">
        <f>IF(N892="nulová",J892,0)</f>
        <v>0</v>
      </c>
      <c r="BJ892" s="38" t="s">
        <v>8</v>
      </c>
      <c r="BK892" s="174">
        <f>ROUND(I892*H892,0)</f>
        <v>0</v>
      </c>
      <c r="BL892" s="38" t="s">
        <v>407</v>
      </c>
      <c r="BM892" s="173" t="s">
        <v>1371</v>
      </c>
    </row>
    <row r="893" spans="2:65" s="176" customFormat="1">
      <c r="B893" s="175"/>
      <c r="D893" s="177" t="s">
        <v>254</v>
      </c>
      <c r="E893" s="178" t="s">
        <v>1</v>
      </c>
      <c r="F893" s="179" t="s">
        <v>1372</v>
      </c>
      <c r="H893" s="180">
        <v>19.388000000000002</v>
      </c>
      <c r="I893" s="23"/>
      <c r="L893" s="175"/>
      <c r="M893" s="181"/>
      <c r="T893" s="182"/>
      <c r="AT893" s="178" t="s">
        <v>254</v>
      </c>
      <c r="AU893" s="178" t="s">
        <v>86</v>
      </c>
      <c r="AV893" s="176" t="s">
        <v>86</v>
      </c>
      <c r="AW893" s="176" t="s">
        <v>33</v>
      </c>
      <c r="AX893" s="176" t="s">
        <v>77</v>
      </c>
      <c r="AY893" s="178" t="s">
        <v>245</v>
      </c>
    </row>
    <row r="894" spans="2:65" s="184" customFormat="1">
      <c r="B894" s="183"/>
      <c r="D894" s="177" t="s">
        <v>254</v>
      </c>
      <c r="E894" s="185" t="s">
        <v>158</v>
      </c>
      <c r="F894" s="186" t="s">
        <v>1373</v>
      </c>
      <c r="H894" s="187">
        <v>19.388000000000002</v>
      </c>
      <c r="I894" s="24"/>
      <c r="L894" s="183"/>
      <c r="M894" s="188"/>
      <c r="T894" s="189"/>
      <c r="AT894" s="185" t="s">
        <v>254</v>
      </c>
      <c r="AU894" s="185" t="s">
        <v>86</v>
      </c>
      <c r="AV894" s="184" t="s">
        <v>258</v>
      </c>
      <c r="AW894" s="184" t="s">
        <v>33</v>
      </c>
      <c r="AX894" s="184" t="s">
        <v>77</v>
      </c>
      <c r="AY894" s="185" t="s">
        <v>245</v>
      </c>
    </row>
    <row r="895" spans="2:65" s="176" customFormat="1">
      <c r="B895" s="175"/>
      <c r="D895" s="177" t="s">
        <v>254</v>
      </c>
      <c r="E895" s="178" t="s">
        <v>1</v>
      </c>
      <c r="F895" s="179" t="s">
        <v>1374</v>
      </c>
      <c r="H895" s="180">
        <v>38.776000000000003</v>
      </c>
      <c r="I895" s="23"/>
      <c r="L895" s="175"/>
      <c r="M895" s="181"/>
      <c r="T895" s="182"/>
      <c r="AT895" s="178" t="s">
        <v>254</v>
      </c>
      <c r="AU895" s="178" t="s">
        <v>86</v>
      </c>
      <c r="AV895" s="176" t="s">
        <v>86</v>
      </c>
      <c r="AW895" s="176" t="s">
        <v>33</v>
      </c>
      <c r="AX895" s="176" t="s">
        <v>8</v>
      </c>
      <c r="AY895" s="178" t="s">
        <v>245</v>
      </c>
    </row>
    <row r="896" spans="2:65" s="51" customFormat="1" ht="16.5" customHeight="1">
      <c r="B896" s="50"/>
      <c r="C896" s="163" t="s">
        <v>1375</v>
      </c>
      <c r="D896" s="163" t="s">
        <v>248</v>
      </c>
      <c r="E896" s="164" t="s">
        <v>1376</v>
      </c>
      <c r="F896" s="165" t="s">
        <v>1377</v>
      </c>
      <c r="G896" s="166" t="s">
        <v>566</v>
      </c>
      <c r="H896" s="167">
        <v>83.12</v>
      </c>
      <c r="I896" s="22"/>
      <c r="J896" s="168">
        <f>ROUND(I896*H896,0)</f>
        <v>0</v>
      </c>
      <c r="K896" s="165" t="s">
        <v>252</v>
      </c>
      <c r="L896" s="50"/>
      <c r="M896" s="169" t="s">
        <v>1</v>
      </c>
      <c r="N896" s="170" t="s">
        <v>42</v>
      </c>
      <c r="P896" s="171">
        <f>O896*H896</f>
        <v>0</v>
      </c>
      <c r="Q896" s="171">
        <v>1.3004E-5</v>
      </c>
      <c r="R896" s="171">
        <f>Q896*H896</f>
        <v>1.08089248E-3</v>
      </c>
      <c r="S896" s="171">
        <v>0</v>
      </c>
      <c r="T896" s="172">
        <f>S896*H896</f>
        <v>0</v>
      </c>
      <c r="AR896" s="173" t="s">
        <v>407</v>
      </c>
      <c r="AT896" s="173" t="s">
        <v>248</v>
      </c>
      <c r="AU896" s="173" t="s">
        <v>86</v>
      </c>
      <c r="AY896" s="38" t="s">
        <v>245</v>
      </c>
      <c r="BE896" s="174">
        <f>IF(N896="základní",J896,0)</f>
        <v>0</v>
      </c>
      <c r="BF896" s="174">
        <f>IF(N896="snížená",J896,0)</f>
        <v>0</v>
      </c>
      <c r="BG896" s="174">
        <f>IF(N896="zákl. přenesená",J896,0)</f>
        <v>0</v>
      </c>
      <c r="BH896" s="174">
        <f>IF(N896="sníž. přenesená",J896,0)</f>
        <v>0</v>
      </c>
      <c r="BI896" s="174">
        <f>IF(N896="nulová",J896,0)</f>
        <v>0</v>
      </c>
      <c r="BJ896" s="38" t="s">
        <v>8</v>
      </c>
      <c r="BK896" s="174">
        <f>ROUND(I896*H896,0)</f>
        <v>0</v>
      </c>
      <c r="BL896" s="38" t="s">
        <v>407</v>
      </c>
      <c r="BM896" s="173" t="s">
        <v>1378</v>
      </c>
    </row>
    <row r="897" spans="2:65" s="176" customFormat="1">
      <c r="B897" s="175"/>
      <c r="D897" s="177" t="s">
        <v>254</v>
      </c>
      <c r="E897" s="178" t="s">
        <v>1</v>
      </c>
      <c r="F897" s="179" t="s">
        <v>1379</v>
      </c>
      <c r="H897" s="180">
        <v>41.12</v>
      </c>
      <c r="I897" s="23"/>
      <c r="L897" s="175"/>
      <c r="M897" s="181"/>
      <c r="T897" s="182"/>
      <c r="AT897" s="178" t="s">
        <v>254</v>
      </c>
      <c r="AU897" s="178" t="s">
        <v>86</v>
      </c>
      <c r="AV897" s="176" t="s">
        <v>86</v>
      </c>
      <c r="AW897" s="176" t="s">
        <v>33</v>
      </c>
      <c r="AX897" s="176" t="s">
        <v>77</v>
      </c>
      <c r="AY897" s="178" t="s">
        <v>245</v>
      </c>
    </row>
    <row r="898" spans="2:65" s="176" customFormat="1">
      <c r="B898" s="175"/>
      <c r="D898" s="177" t="s">
        <v>254</v>
      </c>
      <c r="E898" s="178" t="s">
        <v>1</v>
      </c>
      <c r="F898" s="179" t="s">
        <v>1380</v>
      </c>
      <c r="H898" s="180">
        <v>42</v>
      </c>
      <c r="I898" s="23"/>
      <c r="L898" s="175"/>
      <c r="M898" s="181"/>
      <c r="T898" s="182"/>
      <c r="AT898" s="178" t="s">
        <v>254</v>
      </c>
      <c r="AU898" s="178" t="s">
        <v>86</v>
      </c>
      <c r="AV898" s="176" t="s">
        <v>86</v>
      </c>
      <c r="AW898" s="176" t="s">
        <v>33</v>
      </c>
      <c r="AX898" s="176" t="s">
        <v>77</v>
      </c>
      <c r="AY898" s="178" t="s">
        <v>245</v>
      </c>
    </row>
    <row r="899" spans="2:65" s="184" customFormat="1">
      <c r="B899" s="183"/>
      <c r="D899" s="177" t="s">
        <v>254</v>
      </c>
      <c r="E899" s="185" t="s">
        <v>161</v>
      </c>
      <c r="F899" s="186" t="s">
        <v>265</v>
      </c>
      <c r="H899" s="187">
        <v>83.12</v>
      </c>
      <c r="I899" s="24"/>
      <c r="L899" s="183"/>
      <c r="M899" s="188"/>
      <c r="T899" s="189"/>
      <c r="AT899" s="185" t="s">
        <v>254</v>
      </c>
      <c r="AU899" s="185" t="s">
        <v>86</v>
      </c>
      <c r="AV899" s="184" t="s">
        <v>258</v>
      </c>
      <c r="AW899" s="184" t="s">
        <v>33</v>
      </c>
      <c r="AX899" s="184" t="s">
        <v>8</v>
      </c>
      <c r="AY899" s="185" t="s">
        <v>245</v>
      </c>
    </row>
    <row r="900" spans="2:65" s="51" customFormat="1" ht="16.5" customHeight="1">
      <c r="B900" s="50"/>
      <c r="C900" s="190" t="s">
        <v>1381</v>
      </c>
      <c r="D900" s="190" t="s">
        <v>376</v>
      </c>
      <c r="E900" s="191" t="s">
        <v>1382</v>
      </c>
      <c r="F900" s="192" t="s">
        <v>1383</v>
      </c>
      <c r="G900" s="193" t="s">
        <v>268</v>
      </c>
      <c r="H900" s="194">
        <v>0.32900000000000001</v>
      </c>
      <c r="I900" s="25"/>
      <c r="J900" s="195">
        <f>ROUND(I900*H900,0)</f>
        <v>0</v>
      </c>
      <c r="K900" s="192" t="s">
        <v>1</v>
      </c>
      <c r="L900" s="196"/>
      <c r="M900" s="197" t="s">
        <v>1</v>
      </c>
      <c r="N900" s="198" t="s">
        <v>42</v>
      </c>
      <c r="P900" s="171">
        <f>O900*H900</f>
        <v>0</v>
      </c>
      <c r="Q900" s="171">
        <v>0.55000000000000004</v>
      </c>
      <c r="R900" s="171">
        <f>Q900*H900</f>
        <v>0.18095000000000003</v>
      </c>
      <c r="S900" s="171">
        <v>0</v>
      </c>
      <c r="T900" s="172">
        <f>S900*H900</f>
        <v>0</v>
      </c>
      <c r="AR900" s="173" t="s">
        <v>511</v>
      </c>
      <c r="AT900" s="173" t="s">
        <v>376</v>
      </c>
      <c r="AU900" s="173" t="s">
        <v>86</v>
      </c>
      <c r="AY900" s="38" t="s">
        <v>245</v>
      </c>
      <c r="BE900" s="174">
        <f>IF(N900="základní",J900,0)</f>
        <v>0</v>
      </c>
      <c r="BF900" s="174">
        <f>IF(N900="snížená",J900,0)</f>
        <v>0</v>
      </c>
      <c r="BG900" s="174">
        <f>IF(N900="zákl. přenesená",J900,0)</f>
        <v>0</v>
      </c>
      <c r="BH900" s="174">
        <f>IF(N900="sníž. přenesená",J900,0)</f>
        <v>0</v>
      </c>
      <c r="BI900" s="174">
        <f>IF(N900="nulová",J900,0)</f>
        <v>0</v>
      </c>
      <c r="BJ900" s="38" t="s">
        <v>8</v>
      </c>
      <c r="BK900" s="174">
        <f>ROUND(I900*H900,0)</f>
        <v>0</v>
      </c>
      <c r="BL900" s="38" t="s">
        <v>407</v>
      </c>
      <c r="BM900" s="173" t="s">
        <v>1384</v>
      </c>
    </row>
    <row r="901" spans="2:65" s="176" customFormat="1">
      <c r="B901" s="175"/>
      <c r="D901" s="177" t="s">
        <v>254</v>
      </c>
      <c r="E901" s="178" t="s">
        <v>1</v>
      </c>
      <c r="F901" s="179" t="s">
        <v>1385</v>
      </c>
      <c r="H901" s="180">
        <v>0.32900000000000001</v>
      </c>
      <c r="I901" s="23"/>
      <c r="L901" s="175"/>
      <c r="M901" s="181"/>
      <c r="T901" s="182"/>
      <c r="AT901" s="178" t="s">
        <v>254</v>
      </c>
      <c r="AU901" s="178" t="s">
        <v>86</v>
      </c>
      <c r="AV901" s="176" t="s">
        <v>86</v>
      </c>
      <c r="AW901" s="176" t="s">
        <v>33</v>
      </c>
      <c r="AX901" s="176" t="s">
        <v>8</v>
      </c>
      <c r="AY901" s="178" t="s">
        <v>245</v>
      </c>
    </row>
    <row r="902" spans="2:65" s="51" customFormat="1" ht="24.2" customHeight="1">
      <c r="B902" s="50"/>
      <c r="C902" s="163" t="s">
        <v>1386</v>
      </c>
      <c r="D902" s="163" t="s">
        <v>248</v>
      </c>
      <c r="E902" s="164" t="s">
        <v>1387</v>
      </c>
      <c r="F902" s="165" t="s">
        <v>1388</v>
      </c>
      <c r="G902" s="166" t="s">
        <v>283</v>
      </c>
      <c r="H902" s="167">
        <v>8.1560000000000006</v>
      </c>
      <c r="I902" s="22"/>
      <c r="J902" s="168">
        <f>ROUND(I902*H902,0)</f>
        <v>0</v>
      </c>
      <c r="K902" s="165" t="s">
        <v>252</v>
      </c>
      <c r="L902" s="50"/>
      <c r="M902" s="169" t="s">
        <v>1</v>
      </c>
      <c r="N902" s="170" t="s">
        <v>42</v>
      </c>
      <c r="P902" s="171">
        <f>O902*H902</f>
        <v>0</v>
      </c>
      <c r="Q902" s="171">
        <v>0</v>
      </c>
      <c r="R902" s="171">
        <f>Q902*H902</f>
        <v>0</v>
      </c>
      <c r="S902" s="171">
        <v>0</v>
      </c>
      <c r="T902" s="172">
        <f>S902*H902</f>
        <v>0</v>
      </c>
      <c r="AR902" s="173" t="s">
        <v>407</v>
      </c>
      <c r="AT902" s="173" t="s">
        <v>248</v>
      </c>
      <c r="AU902" s="173" t="s">
        <v>86</v>
      </c>
      <c r="AY902" s="38" t="s">
        <v>245</v>
      </c>
      <c r="BE902" s="174">
        <f>IF(N902="základní",J902,0)</f>
        <v>0</v>
      </c>
      <c r="BF902" s="174">
        <f>IF(N902="snížená",J902,0)</f>
        <v>0</v>
      </c>
      <c r="BG902" s="174">
        <f>IF(N902="zákl. přenesená",J902,0)</f>
        <v>0</v>
      </c>
      <c r="BH902" s="174">
        <f>IF(N902="sníž. přenesená",J902,0)</f>
        <v>0</v>
      </c>
      <c r="BI902" s="174">
        <f>IF(N902="nulová",J902,0)</f>
        <v>0</v>
      </c>
      <c r="BJ902" s="38" t="s">
        <v>8</v>
      </c>
      <c r="BK902" s="174">
        <f>ROUND(I902*H902,0)</f>
        <v>0</v>
      </c>
      <c r="BL902" s="38" t="s">
        <v>407</v>
      </c>
      <c r="BM902" s="173" t="s">
        <v>1389</v>
      </c>
    </row>
    <row r="903" spans="2:65" s="152" customFormat="1" ht="22.9" customHeight="1">
      <c r="B903" s="151"/>
      <c r="D903" s="153" t="s">
        <v>76</v>
      </c>
      <c r="E903" s="161" t="s">
        <v>1390</v>
      </c>
      <c r="F903" s="161" t="s">
        <v>1391</v>
      </c>
      <c r="I903" s="21"/>
      <c r="J903" s="162">
        <f>BK903</f>
        <v>0</v>
      </c>
      <c r="L903" s="151"/>
      <c r="M903" s="156"/>
      <c r="P903" s="157">
        <f>SUM(P904:P926)</f>
        <v>0</v>
      </c>
      <c r="R903" s="157">
        <f>SUM(R904:R926)</f>
        <v>2.6223208335999999</v>
      </c>
      <c r="T903" s="158">
        <f>SUM(T904:T926)</f>
        <v>0</v>
      </c>
      <c r="AR903" s="153" t="s">
        <v>86</v>
      </c>
      <c r="AT903" s="159" t="s">
        <v>76</v>
      </c>
      <c r="AU903" s="159" t="s">
        <v>8</v>
      </c>
      <c r="AY903" s="153" t="s">
        <v>245</v>
      </c>
      <c r="BK903" s="160">
        <f>SUM(BK904:BK926)</f>
        <v>0</v>
      </c>
    </row>
    <row r="904" spans="2:65" s="51" customFormat="1" ht="21.75" customHeight="1">
      <c r="B904" s="50"/>
      <c r="C904" s="163" t="s">
        <v>1392</v>
      </c>
      <c r="D904" s="163" t="s">
        <v>248</v>
      </c>
      <c r="E904" s="164" t="s">
        <v>1393</v>
      </c>
      <c r="F904" s="165" t="s">
        <v>1394</v>
      </c>
      <c r="G904" s="166" t="s">
        <v>251</v>
      </c>
      <c r="H904" s="167">
        <v>1.32</v>
      </c>
      <c r="I904" s="22"/>
      <c r="J904" s="168">
        <f>ROUND(I904*H904,0)</f>
        <v>0</v>
      </c>
      <c r="K904" s="165" t="s">
        <v>252</v>
      </c>
      <c r="L904" s="50"/>
      <c r="M904" s="169" t="s">
        <v>1</v>
      </c>
      <c r="N904" s="170" t="s">
        <v>42</v>
      </c>
      <c r="P904" s="171">
        <f>O904*H904</f>
        <v>0</v>
      </c>
      <c r="Q904" s="171">
        <v>0</v>
      </c>
      <c r="R904" s="171">
        <f>Q904*H904</f>
        <v>0</v>
      </c>
      <c r="S904" s="171">
        <v>0</v>
      </c>
      <c r="T904" s="172">
        <f>S904*H904</f>
        <v>0</v>
      </c>
      <c r="AR904" s="173" t="s">
        <v>407</v>
      </c>
      <c r="AT904" s="173" t="s">
        <v>248</v>
      </c>
      <c r="AU904" s="173" t="s">
        <v>86</v>
      </c>
      <c r="AY904" s="38" t="s">
        <v>245</v>
      </c>
      <c r="BE904" s="174">
        <f>IF(N904="základní",J904,0)</f>
        <v>0</v>
      </c>
      <c r="BF904" s="174">
        <f>IF(N904="snížená",J904,0)</f>
        <v>0</v>
      </c>
      <c r="BG904" s="174">
        <f>IF(N904="zákl. přenesená",J904,0)</f>
        <v>0</v>
      </c>
      <c r="BH904" s="174">
        <f>IF(N904="sníž. přenesená",J904,0)</f>
        <v>0</v>
      </c>
      <c r="BI904" s="174">
        <f>IF(N904="nulová",J904,0)</f>
        <v>0</v>
      </c>
      <c r="BJ904" s="38" t="s">
        <v>8</v>
      </c>
      <c r="BK904" s="174">
        <f>ROUND(I904*H904,0)</f>
        <v>0</v>
      </c>
      <c r="BL904" s="38" t="s">
        <v>407</v>
      </c>
      <c r="BM904" s="173" t="s">
        <v>1395</v>
      </c>
    </row>
    <row r="905" spans="2:65" s="176" customFormat="1">
      <c r="B905" s="175"/>
      <c r="D905" s="177" t="s">
        <v>254</v>
      </c>
      <c r="E905" s="178" t="s">
        <v>1</v>
      </c>
      <c r="F905" s="179" t="s">
        <v>1396</v>
      </c>
      <c r="H905" s="180">
        <v>1.32</v>
      </c>
      <c r="I905" s="23"/>
      <c r="L905" s="175"/>
      <c r="M905" s="181"/>
      <c r="T905" s="182"/>
      <c r="AT905" s="178" t="s">
        <v>254</v>
      </c>
      <c r="AU905" s="178" t="s">
        <v>86</v>
      </c>
      <c r="AV905" s="176" t="s">
        <v>86</v>
      </c>
      <c r="AW905" s="176" t="s">
        <v>33</v>
      </c>
      <c r="AX905" s="176" t="s">
        <v>8</v>
      </c>
      <c r="AY905" s="178" t="s">
        <v>245</v>
      </c>
    </row>
    <row r="906" spans="2:65" s="51" customFormat="1" ht="24.2" customHeight="1">
      <c r="B906" s="50"/>
      <c r="C906" s="190" t="s">
        <v>1397</v>
      </c>
      <c r="D906" s="190" t="s">
        <v>376</v>
      </c>
      <c r="E906" s="191" t="s">
        <v>1398</v>
      </c>
      <c r="F906" s="192" t="s">
        <v>1399</v>
      </c>
      <c r="G906" s="193" t="s">
        <v>251</v>
      </c>
      <c r="H906" s="194">
        <v>1.3460000000000001</v>
      </c>
      <c r="I906" s="25"/>
      <c r="J906" s="195">
        <f>ROUND(I906*H906,0)</f>
        <v>0</v>
      </c>
      <c r="K906" s="192" t="s">
        <v>252</v>
      </c>
      <c r="L906" s="196"/>
      <c r="M906" s="197" t="s">
        <v>1</v>
      </c>
      <c r="N906" s="198" t="s">
        <v>42</v>
      </c>
      <c r="P906" s="171">
        <f>O906*H906</f>
        <v>0</v>
      </c>
      <c r="Q906" s="171">
        <v>2.0999999999999999E-3</v>
      </c>
      <c r="R906" s="171">
        <f>Q906*H906</f>
        <v>2.8265999999999999E-3</v>
      </c>
      <c r="S906" s="171">
        <v>0</v>
      </c>
      <c r="T906" s="172">
        <f>S906*H906</f>
        <v>0</v>
      </c>
      <c r="AR906" s="173" t="s">
        <v>511</v>
      </c>
      <c r="AT906" s="173" t="s">
        <v>376</v>
      </c>
      <c r="AU906" s="173" t="s">
        <v>86</v>
      </c>
      <c r="AY906" s="38" t="s">
        <v>245</v>
      </c>
      <c r="BE906" s="174">
        <f>IF(N906="základní",J906,0)</f>
        <v>0</v>
      </c>
      <c r="BF906" s="174">
        <f>IF(N906="snížená",J906,0)</f>
        <v>0</v>
      </c>
      <c r="BG906" s="174">
        <f>IF(N906="zákl. přenesená",J906,0)</f>
        <v>0</v>
      </c>
      <c r="BH906" s="174">
        <f>IF(N906="sníž. přenesená",J906,0)</f>
        <v>0</v>
      </c>
      <c r="BI906" s="174">
        <f>IF(N906="nulová",J906,0)</f>
        <v>0</v>
      </c>
      <c r="BJ906" s="38" t="s">
        <v>8</v>
      </c>
      <c r="BK906" s="174">
        <f>ROUND(I906*H906,0)</f>
        <v>0</v>
      </c>
      <c r="BL906" s="38" t="s">
        <v>407</v>
      </c>
      <c r="BM906" s="173" t="s">
        <v>1400</v>
      </c>
    </row>
    <row r="907" spans="2:65" s="176" customFormat="1">
      <c r="B907" s="175"/>
      <c r="D907" s="177" t="s">
        <v>254</v>
      </c>
      <c r="E907" s="178" t="s">
        <v>1</v>
      </c>
      <c r="F907" s="179" t="s">
        <v>1401</v>
      </c>
      <c r="H907" s="180">
        <v>1.3460000000000001</v>
      </c>
      <c r="I907" s="23"/>
      <c r="L907" s="175"/>
      <c r="M907" s="181"/>
      <c r="T907" s="182"/>
      <c r="AT907" s="178" t="s">
        <v>254</v>
      </c>
      <c r="AU907" s="178" t="s">
        <v>86</v>
      </c>
      <c r="AV907" s="176" t="s">
        <v>86</v>
      </c>
      <c r="AW907" s="176" t="s">
        <v>33</v>
      </c>
      <c r="AX907" s="176" t="s">
        <v>8</v>
      </c>
      <c r="AY907" s="178" t="s">
        <v>245</v>
      </c>
    </row>
    <row r="908" spans="2:65" s="51" customFormat="1" ht="24.2" customHeight="1">
      <c r="B908" s="50"/>
      <c r="C908" s="163" t="s">
        <v>1402</v>
      </c>
      <c r="D908" s="163" t="s">
        <v>248</v>
      </c>
      <c r="E908" s="164" t="s">
        <v>1403</v>
      </c>
      <c r="F908" s="165" t="s">
        <v>1404</v>
      </c>
      <c r="G908" s="166" t="s">
        <v>251</v>
      </c>
      <c r="H908" s="167">
        <v>102.48</v>
      </c>
      <c r="I908" s="22"/>
      <c r="J908" s="168">
        <f>ROUND(I908*H908,0)</f>
        <v>0</v>
      </c>
      <c r="K908" s="165" t="s">
        <v>1</v>
      </c>
      <c r="L908" s="50"/>
      <c r="M908" s="169" t="s">
        <v>1</v>
      </c>
      <c r="N908" s="170" t="s">
        <v>42</v>
      </c>
      <c r="P908" s="171">
        <f>O908*H908</f>
        <v>0</v>
      </c>
      <c r="Q908" s="171">
        <v>1.691382E-2</v>
      </c>
      <c r="R908" s="171">
        <f>Q908*H908</f>
        <v>1.7333282736</v>
      </c>
      <c r="S908" s="171">
        <v>0</v>
      </c>
      <c r="T908" s="172">
        <f>S908*H908</f>
        <v>0</v>
      </c>
      <c r="AR908" s="173" t="s">
        <v>407</v>
      </c>
      <c r="AT908" s="173" t="s">
        <v>248</v>
      </c>
      <c r="AU908" s="173" t="s">
        <v>86</v>
      </c>
      <c r="AY908" s="38" t="s">
        <v>245</v>
      </c>
      <c r="BE908" s="174">
        <f>IF(N908="základní",J908,0)</f>
        <v>0</v>
      </c>
      <c r="BF908" s="174">
        <f>IF(N908="snížená",J908,0)</f>
        <v>0</v>
      </c>
      <c r="BG908" s="174">
        <f>IF(N908="zákl. přenesená",J908,0)</f>
        <v>0</v>
      </c>
      <c r="BH908" s="174">
        <f>IF(N908="sníž. přenesená",J908,0)</f>
        <v>0</v>
      </c>
      <c r="BI908" s="174">
        <f>IF(N908="nulová",J908,0)</f>
        <v>0</v>
      </c>
      <c r="BJ908" s="38" t="s">
        <v>8</v>
      </c>
      <c r="BK908" s="174">
        <f>ROUND(I908*H908,0)</f>
        <v>0</v>
      </c>
      <c r="BL908" s="38" t="s">
        <v>407</v>
      </c>
      <c r="BM908" s="173" t="s">
        <v>1405</v>
      </c>
    </row>
    <row r="909" spans="2:65" s="176" customFormat="1">
      <c r="B909" s="175"/>
      <c r="D909" s="177" t="s">
        <v>254</v>
      </c>
      <c r="E909" s="178" t="s">
        <v>1</v>
      </c>
      <c r="F909" s="179" t="s">
        <v>1406</v>
      </c>
      <c r="H909" s="180">
        <v>73.84</v>
      </c>
      <c r="I909" s="23"/>
      <c r="L909" s="175"/>
      <c r="M909" s="181"/>
      <c r="T909" s="182"/>
      <c r="AT909" s="178" t="s">
        <v>254</v>
      </c>
      <c r="AU909" s="178" t="s">
        <v>86</v>
      </c>
      <c r="AV909" s="176" t="s">
        <v>86</v>
      </c>
      <c r="AW909" s="176" t="s">
        <v>33</v>
      </c>
      <c r="AX909" s="176" t="s">
        <v>77</v>
      </c>
      <c r="AY909" s="178" t="s">
        <v>245</v>
      </c>
    </row>
    <row r="910" spans="2:65" s="184" customFormat="1">
      <c r="B910" s="183"/>
      <c r="D910" s="177" t="s">
        <v>254</v>
      </c>
      <c r="E910" s="185" t="s">
        <v>164</v>
      </c>
      <c r="F910" s="186" t="s">
        <v>265</v>
      </c>
      <c r="H910" s="187">
        <v>73.84</v>
      </c>
      <c r="I910" s="24"/>
      <c r="L910" s="183"/>
      <c r="M910" s="188"/>
      <c r="T910" s="189"/>
      <c r="AT910" s="185" t="s">
        <v>254</v>
      </c>
      <c r="AU910" s="185" t="s">
        <v>86</v>
      </c>
      <c r="AV910" s="184" t="s">
        <v>258</v>
      </c>
      <c r="AW910" s="184" t="s">
        <v>33</v>
      </c>
      <c r="AX910" s="184" t="s">
        <v>77</v>
      </c>
      <c r="AY910" s="185" t="s">
        <v>245</v>
      </c>
    </row>
    <row r="911" spans="2:65" s="176" customFormat="1">
      <c r="B911" s="175"/>
      <c r="D911" s="177" t="s">
        <v>254</v>
      </c>
      <c r="E911" s="178" t="s">
        <v>1</v>
      </c>
      <c r="F911" s="179" t="s">
        <v>1407</v>
      </c>
      <c r="H911" s="180">
        <v>28.64</v>
      </c>
      <c r="I911" s="23"/>
      <c r="L911" s="175"/>
      <c r="M911" s="181"/>
      <c r="T911" s="182"/>
      <c r="AT911" s="178" t="s">
        <v>254</v>
      </c>
      <c r="AU911" s="178" t="s">
        <v>86</v>
      </c>
      <c r="AV911" s="176" t="s">
        <v>86</v>
      </c>
      <c r="AW911" s="176" t="s">
        <v>33</v>
      </c>
      <c r="AX911" s="176" t="s">
        <v>77</v>
      </c>
      <c r="AY911" s="178" t="s">
        <v>245</v>
      </c>
    </row>
    <row r="912" spans="2:65" s="184" customFormat="1">
      <c r="B912" s="183"/>
      <c r="D912" s="177" t="s">
        <v>254</v>
      </c>
      <c r="E912" s="185" t="s">
        <v>1408</v>
      </c>
      <c r="F912" s="186" t="s">
        <v>265</v>
      </c>
      <c r="H912" s="187">
        <v>28.64</v>
      </c>
      <c r="I912" s="24"/>
      <c r="L912" s="183"/>
      <c r="M912" s="188"/>
      <c r="T912" s="189"/>
      <c r="AT912" s="185" t="s">
        <v>254</v>
      </c>
      <c r="AU912" s="185" t="s">
        <v>86</v>
      </c>
      <c r="AV912" s="184" t="s">
        <v>258</v>
      </c>
      <c r="AW912" s="184" t="s">
        <v>33</v>
      </c>
      <c r="AX912" s="184" t="s">
        <v>77</v>
      </c>
      <c r="AY912" s="185" t="s">
        <v>245</v>
      </c>
    </row>
    <row r="913" spans="2:65" s="200" customFormat="1">
      <c r="B913" s="199"/>
      <c r="D913" s="177" t="s">
        <v>254</v>
      </c>
      <c r="E913" s="201" t="s">
        <v>1</v>
      </c>
      <c r="F913" s="202" t="s">
        <v>440</v>
      </c>
      <c r="H913" s="203">
        <v>102.48</v>
      </c>
      <c r="I913" s="26"/>
      <c r="L913" s="199"/>
      <c r="M913" s="204"/>
      <c r="T913" s="205"/>
      <c r="AT913" s="201" t="s">
        <v>254</v>
      </c>
      <c r="AU913" s="201" t="s">
        <v>86</v>
      </c>
      <c r="AV913" s="200" t="s">
        <v>92</v>
      </c>
      <c r="AW913" s="200" t="s">
        <v>33</v>
      </c>
      <c r="AX913" s="200" t="s">
        <v>8</v>
      </c>
      <c r="AY913" s="201" t="s">
        <v>245</v>
      </c>
    </row>
    <row r="914" spans="2:65" s="51" customFormat="1" ht="16.5" customHeight="1">
      <c r="B914" s="50"/>
      <c r="C914" s="163" t="s">
        <v>1409</v>
      </c>
      <c r="D914" s="163" t="s">
        <v>248</v>
      </c>
      <c r="E914" s="164" t="s">
        <v>1410</v>
      </c>
      <c r="F914" s="165" t="s">
        <v>1411</v>
      </c>
      <c r="G914" s="166" t="s">
        <v>251</v>
      </c>
      <c r="H914" s="167">
        <v>73.84</v>
      </c>
      <c r="I914" s="22"/>
      <c r="J914" s="168">
        <f>ROUND(I914*H914,0)</f>
        <v>0</v>
      </c>
      <c r="K914" s="165" t="s">
        <v>252</v>
      </c>
      <c r="L914" s="50"/>
      <c r="M914" s="169" t="s">
        <v>1</v>
      </c>
      <c r="N914" s="170" t="s">
        <v>42</v>
      </c>
      <c r="P914" s="171">
        <f>O914*H914</f>
        <v>0</v>
      </c>
      <c r="Q914" s="171">
        <v>0</v>
      </c>
      <c r="R914" s="171">
        <f>Q914*H914</f>
        <v>0</v>
      </c>
      <c r="S914" s="171">
        <v>0</v>
      </c>
      <c r="T914" s="172">
        <f>S914*H914</f>
        <v>0</v>
      </c>
      <c r="AR914" s="173" t="s">
        <v>407</v>
      </c>
      <c r="AT914" s="173" t="s">
        <v>248</v>
      </c>
      <c r="AU914" s="173" t="s">
        <v>86</v>
      </c>
      <c r="AY914" s="38" t="s">
        <v>245</v>
      </c>
      <c r="BE914" s="174">
        <f>IF(N914="základní",J914,0)</f>
        <v>0</v>
      </c>
      <c r="BF914" s="174">
        <f>IF(N914="snížená",J914,0)</f>
        <v>0</v>
      </c>
      <c r="BG914" s="174">
        <f>IF(N914="zákl. přenesená",J914,0)</f>
        <v>0</v>
      </c>
      <c r="BH914" s="174">
        <f>IF(N914="sníž. přenesená",J914,0)</f>
        <v>0</v>
      </c>
      <c r="BI914" s="174">
        <f>IF(N914="nulová",J914,0)</f>
        <v>0</v>
      </c>
      <c r="BJ914" s="38" t="s">
        <v>8</v>
      </c>
      <c r="BK914" s="174">
        <f>ROUND(I914*H914,0)</f>
        <v>0</v>
      </c>
      <c r="BL914" s="38" t="s">
        <v>407</v>
      </c>
      <c r="BM914" s="173" t="s">
        <v>1412</v>
      </c>
    </row>
    <row r="915" spans="2:65" s="176" customFormat="1">
      <c r="B915" s="175"/>
      <c r="D915" s="177" t="s">
        <v>254</v>
      </c>
      <c r="E915" s="178" t="s">
        <v>1</v>
      </c>
      <c r="F915" s="179" t="s">
        <v>1413</v>
      </c>
      <c r="H915" s="180">
        <v>73.84</v>
      </c>
      <c r="I915" s="23"/>
      <c r="L915" s="175"/>
      <c r="M915" s="181"/>
      <c r="T915" s="182"/>
      <c r="AT915" s="178" t="s">
        <v>254</v>
      </c>
      <c r="AU915" s="178" t="s">
        <v>86</v>
      </c>
      <c r="AV915" s="176" t="s">
        <v>86</v>
      </c>
      <c r="AW915" s="176" t="s">
        <v>33</v>
      </c>
      <c r="AX915" s="176" t="s">
        <v>8</v>
      </c>
      <c r="AY915" s="178" t="s">
        <v>245</v>
      </c>
    </row>
    <row r="916" spans="2:65" s="51" customFormat="1" ht="24.2" customHeight="1">
      <c r="B916" s="50"/>
      <c r="C916" s="190" t="s">
        <v>1414</v>
      </c>
      <c r="D916" s="190" t="s">
        <v>376</v>
      </c>
      <c r="E916" s="191" t="s">
        <v>1415</v>
      </c>
      <c r="F916" s="192" t="s">
        <v>1416</v>
      </c>
      <c r="G916" s="193" t="s">
        <v>251</v>
      </c>
      <c r="H916" s="194">
        <v>81.224000000000004</v>
      </c>
      <c r="I916" s="25"/>
      <c r="J916" s="195">
        <f>ROUND(I916*H916,0)</f>
        <v>0</v>
      </c>
      <c r="K916" s="192" t="s">
        <v>252</v>
      </c>
      <c r="L916" s="196"/>
      <c r="M916" s="197" t="s">
        <v>1</v>
      </c>
      <c r="N916" s="198" t="s">
        <v>42</v>
      </c>
      <c r="P916" s="171">
        <f>O916*H916</f>
        <v>0</v>
      </c>
      <c r="Q916" s="171">
        <v>1.7000000000000001E-4</v>
      </c>
      <c r="R916" s="171">
        <f>Q916*H916</f>
        <v>1.3808080000000002E-2</v>
      </c>
      <c r="S916" s="171">
        <v>0</v>
      </c>
      <c r="T916" s="172">
        <f>S916*H916</f>
        <v>0</v>
      </c>
      <c r="AR916" s="173" t="s">
        <v>511</v>
      </c>
      <c r="AT916" s="173" t="s">
        <v>376</v>
      </c>
      <c r="AU916" s="173" t="s">
        <v>86</v>
      </c>
      <c r="AY916" s="38" t="s">
        <v>245</v>
      </c>
      <c r="BE916" s="174">
        <f>IF(N916="základní",J916,0)</f>
        <v>0</v>
      </c>
      <c r="BF916" s="174">
        <f>IF(N916="snížená",J916,0)</f>
        <v>0</v>
      </c>
      <c r="BG916" s="174">
        <f>IF(N916="zákl. přenesená",J916,0)</f>
        <v>0</v>
      </c>
      <c r="BH916" s="174">
        <f>IF(N916="sníž. přenesená",J916,0)</f>
        <v>0</v>
      </c>
      <c r="BI916" s="174">
        <f>IF(N916="nulová",J916,0)</f>
        <v>0</v>
      </c>
      <c r="BJ916" s="38" t="s">
        <v>8</v>
      </c>
      <c r="BK916" s="174">
        <f>ROUND(I916*H916,0)</f>
        <v>0</v>
      </c>
      <c r="BL916" s="38" t="s">
        <v>407</v>
      </c>
      <c r="BM916" s="173" t="s">
        <v>1417</v>
      </c>
    </row>
    <row r="917" spans="2:65" s="176" customFormat="1">
      <c r="B917" s="175"/>
      <c r="D917" s="177" t="s">
        <v>254</v>
      </c>
      <c r="E917" s="178" t="s">
        <v>1</v>
      </c>
      <c r="F917" s="179" t="s">
        <v>1418</v>
      </c>
      <c r="H917" s="180">
        <v>81.224000000000004</v>
      </c>
      <c r="I917" s="23"/>
      <c r="L917" s="175"/>
      <c r="M917" s="181"/>
      <c r="T917" s="182"/>
      <c r="AT917" s="178" t="s">
        <v>254</v>
      </c>
      <c r="AU917" s="178" t="s">
        <v>86</v>
      </c>
      <c r="AV917" s="176" t="s">
        <v>86</v>
      </c>
      <c r="AW917" s="176" t="s">
        <v>33</v>
      </c>
      <c r="AX917" s="176" t="s">
        <v>8</v>
      </c>
      <c r="AY917" s="178" t="s">
        <v>245</v>
      </c>
    </row>
    <row r="918" spans="2:65" s="51" customFormat="1" ht="24.2" customHeight="1">
      <c r="B918" s="50"/>
      <c r="C918" s="190" t="s">
        <v>1419</v>
      </c>
      <c r="D918" s="190" t="s">
        <v>376</v>
      </c>
      <c r="E918" s="191" t="s">
        <v>1420</v>
      </c>
      <c r="F918" s="192" t="s">
        <v>1421</v>
      </c>
      <c r="G918" s="193" t="s">
        <v>566</v>
      </c>
      <c r="H918" s="194">
        <v>81.224000000000004</v>
      </c>
      <c r="I918" s="25"/>
      <c r="J918" s="195">
        <f>ROUND(I918*H918,0)</f>
        <v>0</v>
      </c>
      <c r="K918" s="192" t="s">
        <v>252</v>
      </c>
      <c r="L918" s="196"/>
      <c r="M918" s="197" t="s">
        <v>1</v>
      </c>
      <c r="N918" s="198" t="s">
        <v>42</v>
      </c>
      <c r="P918" s="171">
        <f>O918*H918</f>
        <v>0</v>
      </c>
      <c r="Q918" s="171">
        <v>2.0000000000000002E-5</v>
      </c>
      <c r="R918" s="171">
        <f>Q918*H918</f>
        <v>1.6244800000000002E-3</v>
      </c>
      <c r="S918" s="171">
        <v>0</v>
      </c>
      <c r="T918" s="172">
        <f>S918*H918</f>
        <v>0</v>
      </c>
      <c r="AR918" s="173" t="s">
        <v>511</v>
      </c>
      <c r="AT918" s="173" t="s">
        <v>376</v>
      </c>
      <c r="AU918" s="173" t="s">
        <v>86</v>
      </c>
      <c r="AY918" s="38" t="s">
        <v>245</v>
      </c>
      <c r="BE918" s="174">
        <f>IF(N918="základní",J918,0)</f>
        <v>0</v>
      </c>
      <c r="BF918" s="174">
        <f>IF(N918="snížená",J918,0)</f>
        <v>0</v>
      </c>
      <c r="BG918" s="174">
        <f>IF(N918="zákl. přenesená",J918,0)</f>
        <v>0</v>
      </c>
      <c r="BH918" s="174">
        <f>IF(N918="sníž. přenesená",J918,0)</f>
        <v>0</v>
      </c>
      <c r="BI918" s="174">
        <f>IF(N918="nulová",J918,0)</f>
        <v>0</v>
      </c>
      <c r="BJ918" s="38" t="s">
        <v>8</v>
      </c>
      <c r="BK918" s="174">
        <f>ROUND(I918*H918,0)</f>
        <v>0</v>
      </c>
      <c r="BL918" s="38" t="s">
        <v>407</v>
      </c>
      <c r="BM918" s="173" t="s">
        <v>1422</v>
      </c>
    </row>
    <row r="919" spans="2:65" s="176" customFormat="1">
      <c r="B919" s="175"/>
      <c r="D919" s="177" t="s">
        <v>254</v>
      </c>
      <c r="E919" s="178" t="s">
        <v>1</v>
      </c>
      <c r="F919" s="179" t="s">
        <v>1423</v>
      </c>
      <c r="H919" s="180">
        <v>81.224000000000004</v>
      </c>
      <c r="I919" s="23"/>
      <c r="L919" s="175"/>
      <c r="M919" s="181"/>
      <c r="T919" s="182"/>
      <c r="AT919" s="178" t="s">
        <v>254</v>
      </c>
      <c r="AU919" s="178" t="s">
        <v>86</v>
      </c>
      <c r="AV919" s="176" t="s">
        <v>86</v>
      </c>
      <c r="AW919" s="176" t="s">
        <v>33</v>
      </c>
      <c r="AX919" s="176" t="s">
        <v>8</v>
      </c>
      <c r="AY919" s="178" t="s">
        <v>245</v>
      </c>
    </row>
    <row r="920" spans="2:65" s="51" customFormat="1" ht="21.75" customHeight="1">
      <c r="B920" s="50"/>
      <c r="C920" s="163" t="s">
        <v>1424</v>
      </c>
      <c r="D920" s="163" t="s">
        <v>248</v>
      </c>
      <c r="E920" s="164" t="s">
        <v>1425</v>
      </c>
      <c r="F920" s="165" t="s">
        <v>1426</v>
      </c>
      <c r="G920" s="166" t="s">
        <v>251</v>
      </c>
      <c r="H920" s="167">
        <v>147.68</v>
      </c>
      <c r="I920" s="22"/>
      <c r="J920" s="168">
        <f>ROUND(I920*H920,0)</f>
        <v>0</v>
      </c>
      <c r="K920" s="165" t="s">
        <v>252</v>
      </c>
      <c r="L920" s="50"/>
      <c r="M920" s="169" t="s">
        <v>1</v>
      </c>
      <c r="N920" s="170" t="s">
        <v>42</v>
      </c>
      <c r="P920" s="171">
        <f>O920*H920</f>
        <v>0</v>
      </c>
      <c r="Q920" s="171">
        <v>0</v>
      </c>
      <c r="R920" s="171">
        <f>Q920*H920</f>
        <v>0</v>
      </c>
      <c r="S920" s="171">
        <v>0</v>
      </c>
      <c r="T920" s="172">
        <f>S920*H920</f>
        <v>0</v>
      </c>
      <c r="AR920" s="173" t="s">
        <v>407</v>
      </c>
      <c r="AT920" s="173" t="s">
        <v>248</v>
      </c>
      <c r="AU920" s="173" t="s">
        <v>86</v>
      </c>
      <c r="AY920" s="38" t="s">
        <v>245</v>
      </c>
      <c r="BE920" s="174">
        <f>IF(N920="základní",J920,0)</f>
        <v>0</v>
      </c>
      <c r="BF920" s="174">
        <f>IF(N920="snížená",J920,0)</f>
        <v>0</v>
      </c>
      <c r="BG920" s="174">
        <f>IF(N920="zákl. přenesená",J920,0)</f>
        <v>0</v>
      </c>
      <c r="BH920" s="174">
        <f>IF(N920="sníž. přenesená",J920,0)</f>
        <v>0</v>
      </c>
      <c r="BI920" s="174">
        <f>IF(N920="nulová",J920,0)</f>
        <v>0</v>
      </c>
      <c r="BJ920" s="38" t="s">
        <v>8</v>
      </c>
      <c r="BK920" s="174">
        <f>ROUND(I920*H920,0)</f>
        <v>0</v>
      </c>
      <c r="BL920" s="38" t="s">
        <v>407</v>
      </c>
      <c r="BM920" s="173" t="s">
        <v>1427</v>
      </c>
    </row>
    <row r="921" spans="2:65" s="176" customFormat="1">
      <c r="B921" s="175"/>
      <c r="D921" s="177" t="s">
        <v>254</v>
      </c>
      <c r="E921" s="178" t="s">
        <v>1</v>
      </c>
      <c r="F921" s="179" t="s">
        <v>1428</v>
      </c>
      <c r="H921" s="180">
        <v>147.68</v>
      </c>
      <c r="I921" s="23"/>
      <c r="L921" s="175"/>
      <c r="M921" s="181"/>
      <c r="T921" s="182"/>
      <c r="AT921" s="178" t="s">
        <v>254</v>
      </c>
      <c r="AU921" s="178" t="s">
        <v>86</v>
      </c>
      <c r="AV921" s="176" t="s">
        <v>86</v>
      </c>
      <c r="AW921" s="176" t="s">
        <v>33</v>
      </c>
      <c r="AX921" s="176" t="s">
        <v>8</v>
      </c>
      <c r="AY921" s="178" t="s">
        <v>245</v>
      </c>
    </row>
    <row r="922" spans="2:65" s="51" customFormat="1" ht="24.2" customHeight="1">
      <c r="B922" s="50"/>
      <c r="C922" s="190" t="s">
        <v>1429</v>
      </c>
      <c r="D922" s="190" t="s">
        <v>376</v>
      </c>
      <c r="E922" s="191" t="s">
        <v>1430</v>
      </c>
      <c r="F922" s="192" t="s">
        <v>1431</v>
      </c>
      <c r="G922" s="193" t="s">
        <v>251</v>
      </c>
      <c r="H922" s="194">
        <v>150.63399999999999</v>
      </c>
      <c r="I922" s="25"/>
      <c r="J922" s="195">
        <f>ROUND(I922*H922,0)</f>
        <v>0</v>
      </c>
      <c r="K922" s="192" t="s">
        <v>252</v>
      </c>
      <c r="L922" s="196"/>
      <c r="M922" s="197" t="s">
        <v>1</v>
      </c>
      <c r="N922" s="198" t="s">
        <v>42</v>
      </c>
      <c r="P922" s="171">
        <f>O922*H922</f>
        <v>0</v>
      </c>
      <c r="Q922" s="171">
        <v>5.5999999999999999E-3</v>
      </c>
      <c r="R922" s="171">
        <f>Q922*H922</f>
        <v>0.84355039999999992</v>
      </c>
      <c r="S922" s="171">
        <v>0</v>
      </c>
      <c r="T922" s="172">
        <f>S922*H922</f>
        <v>0</v>
      </c>
      <c r="AR922" s="173" t="s">
        <v>511</v>
      </c>
      <c r="AT922" s="173" t="s">
        <v>376</v>
      </c>
      <c r="AU922" s="173" t="s">
        <v>86</v>
      </c>
      <c r="AY922" s="38" t="s">
        <v>245</v>
      </c>
      <c r="BE922" s="174">
        <f>IF(N922="základní",J922,0)</f>
        <v>0</v>
      </c>
      <c r="BF922" s="174">
        <f>IF(N922="snížená",J922,0)</f>
        <v>0</v>
      </c>
      <c r="BG922" s="174">
        <f>IF(N922="zákl. přenesená",J922,0)</f>
        <v>0</v>
      </c>
      <c r="BH922" s="174">
        <f>IF(N922="sníž. přenesená",J922,0)</f>
        <v>0</v>
      </c>
      <c r="BI922" s="174">
        <f>IF(N922="nulová",J922,0)</f>
        <v>0</v>
      </c>
      <c r="BJ922" s="38" t="s">
        <v>8</v>
      </c>
      <c r="BK922" s="174">
        <f>ROUND(I922*H922,0)</f>
        <v>0</v>
      </c>
      <c r="BL922" s="38" t="s">
        <v>407</v>
      </c>
      <c r="BM922" s="173" t="s">
        <v>1432</v>
      </c>
    </row>
    <row r="923" spans="2:65" s="176" customFormat="1">
      <c r="B923" s="175"/>
      <c r="D923" s="177" t="s">
        <v>254</v>
      </c>
      <c r="E923" s="178" t="s">
        <v>1</v>
      </c>
      <c r="F923" s="179" t="s">
        <v>1433</v>
      </c>
      <c r="H923" s="180">
        <v>150.63399999999999</v>
      </c>
      <c r="I923" s="23"/>
      <c r="L923" s="175"/>
      <c r="M923" s="181"/>
      <c r="T923" s="182"/>
      <c r="AT923" s="178" t="s">
        <v>254</v>
      </c>
      <c r="AU923" s="178" t="s">
        <v>86</v>
      </c>
      <c r="AV923" s="176" t="s">
        <v>86</v>
      </c>
      <c r="AW923" s="176" t="s">
        <v>33</v>
      </c>
      <c r="AX923" s="176" t="s">
        <v>8</v>
      </c>
      <c r="AY923" s="178" t="s">
        <v>245</v>
      </c>
    </row>
    <row r="924" spans="2:65" s="51" customFormat="1" ht="21.75" customHeight="1">
      <c r="B924" s="50"/>
      <c r="C924" s="163" t="s">
        <v>1434</v>
      </c>
      <c r="D924" s="163" t="s">
        <v>248</v>
      </c>
      <c r="E924" s="164" t="s">
        <v>1435</v>
      </c>
      <c r="F924" s="165" t="s">
        <v>1436</v>
      </c>
      <c r="G924" s="166" t="s">
        <v>566</v>
      </c>
      <c r="H924" s="167">
        <v>3</v>
      </c>
      <c r="I924" s="22"/>
      <c r="J924" s="168">
        <f>ROUND(I924*H924,0)</f>
        <v>0</v>
      </c>
      <c r="K924" s="165" t="s">
        <v>252</v>
      </c>
      <c r="L924" s="50"/>
      <c r="M924" s="169" t="s">
        <v>1</v>
      </c>
      <c r="N924" s="170" t="s">
        <v>42</v>
      </c>
      <c r="P924" s="171">
        <f>O924*H924</f>
        <v>0</v>
      </c>
      <c r="Q924" s="171">
        <v>9.0609999999999996E-3</v>
      </c>
      <c r="R924" s="171">
        <f>Q924*H924</f>
        <v>2.7182999999999999E-2</v>
      </c>
      <c r="S924" s="171">
        <v>0</v>
      </c>
      <c r="T924" s="172">
        <f>S924*H924</f>
        <v>0</v>
      </c>
      <c r="AR924" s="173" t="s">
        <v>407</v>
      </c>
      <c r="AT924" s="173" t="s">
        <v>248</v>
      </c>
      <c r="AU924" s="173" t="s">
        <v>86</v>
      </c>
      <c r="AY924" s="38" t="s">
        <v>245</v>
      </c>
      <c r="BE924" s="174">
        <f>IF(N924="základní",J924,0)</f>
        <v>0</v>
      </c>
      <c r="BF924" s="174">
        <f>IF(N924="snížená",J924,0)</f>
        <v>0</v>
      </c>
      <c r="BG924" s="174">
        <f>IF(N924="zákl. přenesená",J924,0)</f>
        <v>0</v>
      </c>
      <c r="BH924" s="174">
        <f>IF(N924="sníž. přenesená",J924,0)</f>
        <v>0</v>
      </c>
      <c r="BI924" s="174">
        <f>IF(N924="nulová",J924,0)</f>
        <v>0</v>
      </c>
      <c r="BJ924" s="38" t="s">
        <v>8</v>
      </c>
      <c r="BK924" s="174">
        <f>ROUND(I924*H924,0)</f>
        <v>0</v>
      </c>
      <c r="BL924" s="38" t="s">
        <v>407</v>
      </c>
      <c r="BM924" s="173" t="s">
        <v>1437</v>
      </c>
    </row>
    <row r="925" spans="2:65" s="176" customFormat="1">
      <c r="B925" s="175"/>
      <c r="D925" s="177" t="s">
        <v>254</v>
      </c>
      <c r="E925" s="178" t="s">
        <v>1</v>
      </c>
      <c r="F925" s="179" t="s">
        <v>1438</v>
      </c>
      <c r="H925" s="180">
        <v>3</v>
      </c>
      <c r="I925" s="23"/>
      <c r="L925" s="175"/>
      <c r="M925" s="181"/>
      <c r="T925" s="182"/>
      <c r="AT925" s="178" t="s">
        <v>254</v>
      </c>
      <c r="AU925" s="178" t="s">
        <v>86</v>
      </c>
      <c r="AV925" s="176" t="s">
        <v>86</v>
      </c>
      <c r="AW925" s="176" t="s">
        <v>33</v>
      </c>
      <c r="AX925" s="176" t="s">
        <v>8</v>
      </c>
      <c r="AY925" s="178" t="s">
        <v>245</v>
      </c>
    </row>
    <row r="926" spans="2:65" s="51" customFormat="1" ht="24.2" customHeight="1">
      <c r="B926" s="50"/>
      <c r="C926" s="163" t="s">
        <v>1439</v>
      </c>
      <c r="D926" s="163" t="s">
        <v>248</v>
      </c>
      <c r="E926" s="164" t="s">
        <v>1440</v>
      </c>
      <c r="F926" s="165" t="s">
        <v>1441</v>
      </c>
      <c r="G926" s="166" t="s">
        <v>283</v>
      </c>
      <c r="H926" s="167">
        <v>2.6219999999999999</v>
      </c>
      <c r="I926" s="22"/>
      <c r="J926" s="168">
        <f>ROUND(I926*H926,0)</f>
        <v>0</v>
      </c>
      <c r="K926" s="165" t="s">
        <v>252</v>
      </c>
      <c r="L926" s="50"/>
      <c r="M926" s="169" t="s">
        <v>1</v>
      </c>
      <c r="N926" s="170" t="s">
        <v>42</v>
      </c>
      <c r="P926" s="171">
        <f>O926*H926</f>
        <v>0</v>
      </c>
      <c r="Q926" s="171">
        <v>0</v>
      </c>
      <c r="R926" s="171">
        <f>Q926*H926</f>
        <v>0</v>
      </c>
      <c r="S926" s="171">
        <v>0</v>
      </c>
      <c r="T926" s="172">
        <f>S926*H926</f>
        <v>0</v>
      </c>
      <c r="AR926" s="173" t="s">
        <v>407</v>
      </c>
      <c r="AT926" s="173" t="s">
        <v>248</v>
      </c>
      <c r="AU926" s="173" t="s">
        <v>86</v>
      </c>
      <c r="AY926" s="38" t="s">
        <v>245</v>
      </c>
      <c r="BE926" s="174">
        <f>IF(N926="základní",J926,0)</f>
        <v>0</v>
      </c>
      <c r="BF926" s="174">
        <f>IF(N926="snížená",J926,0)</f>
        <v>0</v>
      </c>
      <c r="BG926" s="174">
        <f>IF(N926="zákl. přenesená",J926,0)</f>
        <v>0</v>
      </c>
      <c r="BH926" s="174">
        <f>IF(N926="sníž. přenesená",J926,0)</f>
        <v>0</v>
      </c>
      <c r="BI926" s="174">
        <f>IF(N926="nulová",J926,0)</f>
        <v>0</v>
      </c>
      <c r="BJ926" s="38" t="s">
        <v>8</v>
      </c>
      <c r="BK926" s="174">
        <f>ROUND(I926*H926,0)</f>
        <v>0</v>
      </c>
      <c r="BL926" s="38" t="s">
        <v>407</v>
      </c>
      <c r="BM926" s="173" t="s">
        <v>1442</v>
      </c>
    </row>
    <row r="927" spans="2:65" s="152" customFormat="1" ht="22.9" customHeight="1">
      <c r="B927" s="151"/>
      <c r="D927" s="153" t="s">
        <v>76</v>
      </c>
      <c r="E927" s="161" t="s">
        <v>1443</v>
      </c>
      <c r="F927" s="161" t="s">
        <v>1444</v>
      </c>
      <c r="I927" s="21"/>
      <c r="J927" s="162">
        <f>BK927</f>
        <v>0</v>
      </c>
      <c r="L927" s="151"/>
      <c r="M927" s="156"/>
      <c r="P927" s="157">
        <f>SUM(P928:P953)</f>
        <v>0</v>
      </c>
      <c r="R927" s="157">
        <f>SUM(R928:R953)</f>
        <v>0.16449919227999998</v>
      </c>
      <c r="T927" s="158">
        <f>SUM(T928:T953)</f>
        <v>0.53969610000000001</v>
      </c>
      <c r="AR927" s="153" t="s">
        <v>86</v>
      </c>
      <c r="AT927" s="159" t="s">
        <v>76</v>
      </c>
      <c r="AU927" s="159" t="s">
        <v>8</v>
      </c>
      <c r="AY927" s="153" t="s">
        <v>245</v>
      </c>
      <c r="BK927" s="160">
        <f>SUM(BK928:BK953)</f>
        <v>0</v>
      </c>
    </row>
    <row r="928" spans="2:65" s="51" customFormat="1" ht="16.5" customHeight="1">
      <c r="B928" s="50"/>
      <c r="C928" s="163" t="s">
        <v>1445</v>
      </c>
      <c r="D928" s="163" t="s">
        <v>248</v>
      </c>
      <c r="E928" s="164" t="s">
        <v>1446</v>
      </c>
      <c r="F928" s="165" t="s">
        <v>1447</v>
      </c>
      <c r="G928" s="166" t="s">
        <v>251</v>
      </c>
      <c r="H928" s="167">
        <v>8</v>
      </c>
      <c r="I928" s="22"/>
      <c r="J928" s="168">
        <f>ROUND(I928*H928,0)</f>
        <v>0</v>
      </c>
      <c r="K928" s="165" t="s">
        <v>252</v>
      </c>
      <c r="L928" s="50"/>
      <c r="M928" s="169" t="s">
        <v>1</v>
      </c>
      <c r="N928" s="170" t="s">
        <v>42</v>
      </c>
      <c r="P928" s="171">
        <f>O928*H928</f>
        <v>0</v>
      </c>
      <c r="Q928" s="171">
        <v>0</v>
      </c>
      <c r="R928" s="171">
        <f>Q928*H928</f>
        <v>0</v>
      </c>
      <c r="S928" s="171">
        <v>5.94E-3</v>
      </c>
      <c r="T928" s="172">
        <f>S928*H928</f>
        <v>4.752E-2</v>
      </c>
      <c r="AR928" s="173" t="s">
        <v>407</v>
      </c>
      <c r="AT928" s="173" t="s">
        <v>248</v>
      </c>
      <c r="AU928" s="173" t="s">
        <v>86</v>
      </c>
      <c r="AY928" s="38" t="s">
        <v>245</v>
      </c>
      <c r="BE928" s="174">
        <f>IF(N928="základní",J928,0)</f>
        <v>0</v>
      </c>
      <c r="BF928" s="174">
        <f>IF(N928="snížená",J928,0)</f>
        <v>0</v>
      </c>
      <c r="BG928" s="174">
        <f>IF(N928="zákl. přenesená",J928,0)</f>
        <v>0</v>
      </c>
      <c r="BH928" s="174">
        <f>IF(N928="sníž. přenesená",J928,0)</f>
        <v>0</v>
      </c>
      <c r="BI928" s="174">
        <f>IF(N928="nulová",J928,0)</f>
        <v>0</v>
      </c>
      <c r="BJ928" s="38" t="s">
        <v>8</v>
      </c>
      <c r="BK928" s="174">
        <f>ROUND(I928*H928,0)</f>
        <v>0</v>
      </c>
      <c r="BL928" s="38" t="s">
        <v>407</v>
      </c>
      <c r="BM928" s="173" t="s">
        <v>1448</v>
      </c>
    </row>
    <row r="929" spans="2:65" s="176" customFormat="1">
      <c r="B929" s="175"/>
      <c r="D929" s="177" t="s">
        <v>254</v>
      </c>
      <c r="E929" s="178" t="s">
        <v>1</v>
      </c>
      <c r="F929" s="179" t="s">
        <v>1449</v>
      </c>
      <c r="H929" s="180">
        <v>8</v>
      </c>
      <c r="I929" s="23"/>
      <c r="L929" s="175"/>
      <c r="M929" s="181"/>
      <c r="T929" s="182"/>
      <c r="AT929" s="178" t="s">
        <v>254</v>
      </c>
      <c r="AU929" s="178" t="s">
        <v>86</v>
      </c>
      <c r="AV929" s="176" t="s">
        <v>86</v>
      </c>
      <c r="AW929" s="176" t="s">
        <v>33</v>
      </c>
      <c r="AX929" s="176" t="s">
        <v>8</v>
      </c>
      <c r="AY929" s="178" t="s">
        <v>245</v>
      </c>
    </row>
    <row r="930" spans="2:65" s="51" customFormat="1" ht="16.5" customHeight="1">
      <c r="B930" s="50"/>
      <c r="C930" s="163" t="s">
        <v>1450</v>
      </c>
      <c r="D930" s="163" t="s">
        <v>248</v>
      </c>
      <c r="E930" s="164" t="s">
        <v>1451</v>
      </c>
      <c r="F930" s="165" t="s">
        <v>1452</v>
      </c>
      <c r="G930" s="166" t="s">
        <v>566</v>
      </c>
      <c r="H930" s="167">
        <v>1.24</v>
      </c>
      <c r="I930" s="22"/>
      <c r="J930" s="168">
        <f>ROUND(I930*H930,0)</f>
        <v>0</v>
      </c>
      <c r="K930" s="165" t="s">
        <v>252</v>
      </c>
      <c r="L930" s="50"/>
      <c r="M930" s="169" t="s">
        <v>1</v>
      </c>
      <c r="N930" s="170" t="s">
        <v>42</v>
      </c>
      <c r="P930" s="171">
        <f>O930*H930</f>
        <v>0</v>
      </c>
      <c r="Q930" s="171">
        <v>0</v>
      </c>
      <c r="R930" s="171">
        <f>Q930*H930</f>
        <v>0</v>
      </c>
      <c r="S930" s="171">
        <v>1.6999999999999999E-3</v>
      </c>
      <c r="T930" s="172">
        <f>S930*H930</f>
        <v>2.1080000000000001E-3</v>
      </c>
      <c r="AR930" s="173" t="s">
        <v>407</v>
      </c>
      <c r="AT930" s="173" t="s">
        <v>248</v>
      </c>
      <c r="AU930" s="173" t="s">
        <v>86</v>
      </c>
      <c r="AY930" s="38" t="s">
        <v>245</v>
      </c>
      <c r="BE930" s="174">
        <f>IF(N930="základní",J930,0)</f>
        <v>0</v>
      </c>
      <c r="BF930" s="174">
        <f>IF(N930="snížená",J930,0)</f>
        <v>0</v>
      </c>
      <c r="BG930" s="174">
        <f>IF(N930="zákl. přenesená",J930,0)</f>
        <v>0</v>
      </c>
      <c r="BH930" s="174">
        <f>IF(N930="sníž. přenesená",J930,0)</f>
        <v>0</v>
      </c>
      <c r="BI930" s="174">
        <f>IF(N930="nulová",J930,0)</f>
        <v>0</v>
      </c>
      <c r="BJ930" s="38" t="s">
        <v>8</v>
      </c>
      <c r="BK930" s="174">
        <f>ROUND(I930*H930,0)</f>
        <v>0</v>
      </c>
      <c r="BL930" s="38" t="s">
        <v>407</v>
      </c>
      <c r="BM930" s="173" t="s">
        <v>1453</v>
      </c>
    </row>
    <row r="931" spans="2:65" s="176" customFormat="1">
      <c r="B931" s="175"/>
      <c r="D931" s="177" t="s">
        <v>254</v>
      </c>
      <c r="E931" s="178" t="s">
        <v>1</v>
      </c>
      <c r="F931" s="179" t="s">
        <v>1454</v>
      </c>
      <c r="H931" s="180">
        <v>1.24</v>
      </c>
      <c r="I931" s="23"/>
      <c r="L931" s="175"/>
      <c r="M931" s="181"/>
      <c r="T931" s="182"/>
      <c r="AT931" s="178" t="s">
        <v>254</v>
      </c>
      <c r="AU931" s="178" t="s">
        <v>86</v>
      </c>
      <c r="AV931" s="176" t="s">
        <v>86</v>
      </c>
      <c r="AW931" s="176" t="s">
        <v>33</v>
      </c>
      <c r="AX931" s="176" t="s">
        <v>8</v>
      </c>
      <c r="AY931" s="178" t="s">
        <v>245</v>
      </c>
    </row>
    <row r="932" spans="2:65" s="51" customFormat="1" ht="24.2" customHeight="1">
      <c r="B932" s="50"/>
      <c r="C932" s="163" t="s">
        <v>1455</v>
      </c>
      <c r="D932" s="163" t="s">
        <v>248</v>
      </c>
      <c r="E932" s="164" t="s">
        <v>1456</v>
      </c>
      <c r="F932" s="165" t="s">
        <v>1457</v>
      </c>
      <c r="G932" s="166" t="s">
        <v>566</v>
      </c>
      <c r="H932" s="167">
        <v>48.41</v>
      </c>
      <c r="I932" s="22"/>
      <c r="J932" s="168">
        <f>ROUND(I932*H932,0)</f>
        <v>0</v>
      </c>
      <c r="K932" s="165" t="s">
        <v>252</v>
      </c>
      <c r="L932" s="50"/>
      <c r="M932" s="169" t="s">
        <v>1</v>
      </c>
      <c r="N932" s="170" t="s">
        <v>42</v>
      </c>
      <c r="P932" s="171">
        <f>O932*H932</f>
        <v>0</v>
      </c>
      <c r="Q932" s="171">
        <v>0</v>
      </c>
      <c r="R932" s="171">
        <f>Q932*H932</f>
        <v>0</v>
      </c>
      <c r="S932" s="171">
        <v>1.7700000000000001E-3</v>
      </c>
      <c r="T932" s="172">
        <f>S932*H932</f>
        <v>8.5685700000000004E-2</v>
      </c>
      <c r="AR932" s="173" t="s">
        <v>407</v>
      </c>
      <c r="AT932" s="173" t="s">
        <v>248</v>
      </c>
      <c r="AU932" s="173" t="s">
        <v>86</v>
      </c>
      <c r="AY932" s="38" t="s">
        <v>245</v>
      </c>
      <c r="BE932" s="174">
        <f>IF(N932="základní",J932,0)</f>
        <v>0</v>
      </c>
      <c r="BF932" s="174">
        <f>IF(N932="snížená",J932,0)</f>
        <v>0</v>
      </c>
      <c r="BG932" s="174">
        <f>IF(N932="zákl. přenesená",J932,0)</f>
        <v>0</v>
      </c>
      <c r="BH932" s="174">
        <f>IF(N932="sníž. přenesená",J932,0)</f>
        <v>0</v>
      </c>
      <c r="BI932" s="174">
        <f>IF(N932="nulová",J932,0)</f>
        <v>0</v>
      </c>
      <c r="BJ932" s="38" t="s">
        <v>8</v>
      </c>
      <c r="BK932" s="174">
        <f>ROUND(I932*H932,0)</f>
        <v>0</v>
      </c>
      <c r="BL932" s="38" t="s">
        <v>407</v>
      </c>
      <c r="BM932" s="173" t="s">
        <v>1458</v>
      </c>
    </row>
    <row r="933" spans="2:65" s="176" customFormat="1">
      <c r="B933" s="175"/>
      <c r="D933" s="177" t="s">
        <v>254</v>
      </c>
      <c r="E933" s="178" t="s">
        <v>1</v>
      </c>
      <c r="F933" s="179" t="s">
        <v>1459</v>
      </c>
      <c r="H933" s="180">
        <v>48.41</v>
      </c>
      <c r="I933" s="23"/>
      <c r="L933" s="175"/>
      <c r="M933" s="181"/>
      <c r="T933" s="182"/>
      <c r="AT933" s="178" t="s">
        <v>254</v>
      </c>
      <c r="AU933" s="178" t="s">
        <v>86</v>
      </c>
      <c r="AV933" s="176" t="s">
        <v>86</v>
      </c>
      <c r="AW933" s="176" t="s">
        <v>33</v>
      </c>
      <c r="AX933" s="176" t="s">
        <v>8</v>
      </c>
      <c r="AY933" s="178" t="s">
        <v>245</v>
      </c>
    </row>
    <row r="934" spans="2:65" s="51" customFormat="1" ht="24.2" customHeight="1">
      <c r="B934" s="50"/>
      <c r="C934" s="163" t="s">
        <v>1460</v>
      </c>
      <c r="D934" s="163" t="s">
        <v>248</v>
      </c>
      <c r="E934" s="164" t="s">
        <v>1461</v>
      </c>
      <c r="F934" s="165" t="s">
        <v>1462</v>
      </c>
      <c r="G934" s="166" t="s">
        <v>566</v>
      </c>
      <c r="H934" s="167">
        <v>104.04</v>
      </c>
      <c r="I934" s="22"/>
      <c r="J934" s="168">
        <f>ROUND(I934*H934,0)</f>
        <v>0</v>
      </c>
      <c r="K934" s="165" t="s">
        <v>252</v>
      </c>
      <c r="L934" s="50"/>
      <c r="M934" s="169" t="s">
        <v>1</v>
      </c>
      <c r="N934" s="170" t="s">
        <v>42</v>
      </c>
      <c r="P934" s="171">
        <f>O934*H934</f>
        <v>0</v>
      </c>
      <c r="Q934" s="171">
        <v>0</v>
      </c>
      <c r="R934" s="171">
        <f>Q934*H934</f>
        <v>0</v>
      </c>
      <c r="S934" s="171">
        <v>1.91E-3</v>
      </c>
      <c r="T934" s="172">
        <f>S934*H934</f>
        <v>0.19871640000000002</v>
      </c>
      <c r="AR934" s="173" t="s">
        <v>407</v>
      </c>
      <c r="AT934" s="173" t="s">
        <v>248</v>
      </c>
      <c r="AU934" s="173" t="s">
        <v>86</v>
      </c>
      <c r="AY934" s="38" t="s">
        <v>245</v>
      </c>
      <c r="BE934" s="174">
        <f>IF(N934="základní",J934,0)</f>
        <v>0</v>
      </c>
      <c r="BF934" s="174">
        <f>IF(N934="snížená",J934,0)</f>
        <v>0</v>
      </c>
      <c r="BG934" s="174">
        <f>IF(N934="zákl. přenesená",J934,0)</f>
        <v>0</v>
      </c>
      <c r="BH934" s="174">
        <f>IF(N934="sníž. přenesená",J934,0)</f>
        <v>0</v>
      </c>
      <c r="BI934" s="174">
        <f>IF(N934="nulová",J934,0)</f>
        <v>0</v>
      </c>
      <c r="BJ934" s="38" t="s">
        <v>8</v>
      </c>
      <c r="BK934" s="174">
        <f>ROUND(I934*H934,0)</f>
        <v>0</v>
      </c>
      <c r="BL934" s="38" t="s">
        <v>407</v>
      </c>
      <c r="BM934" s="173" t="s">
        <v>1463</v>
      </c>
    </row>
    <row r="935" spans="2:65" s="176" customFormat="1">
      <c r="B935" s="175"/>
      <c r="D935" s="177" t="s">
        <v>254</v>
      </c>
      <c r="E935" s="178" t="s">
        <v>1</v>
      </c>
      <c r="F935" s="179" t="s">
        <v>1464</v>
      </c>
      <c r="H935" s="180">
        <v>47.18</v>
      </c>
      <c r="I935" s="23"/>
      <c r="L935" s="175"/>
      <c r="M935" s="181"/>
      <c r="T935" s="182"/>
      <c r="AT935" s="178" t="s">
        <v>254</v>
      </c>
      <c r="AU935" s="178" t="s">
        <v>86</v>
      </c>
      <c r="AV935" s="176" t="s">
        <v>86</v>
      </c>
      <c r="AW935" s="176" t="s">
        <v>33</v>
      </c>
      <c r="AX935" s="176" t="s">
        <v>77</v>
      </c>
      <c r="AY935" s="178" t="s">
        <v>245</v>
      </c>
    </row>
    <row r="936" spans="2:65" s="176" customFormat="1">
      <c r="B936" s="175"/>
      <c r="D936" s="177" t="s">
        <v>254</v>
      </c>
      <c r="E936" s="178" t="s">
        <v>1</v>
      </c>
      <c r="F936" s="179" t="s">
        <v>1465</v>
      </c>
      <c r="H936" s="180">
        <v>56.86</v>
      </c>
      <c r="I936" s="23"/>
      <c r="L936" s="175"/>
      <c r="M936" s="181"/>
      <c r="T936" s="182"/>
      <c r="AT936" s="178" t="s">
        <v>254</v>
      </c>
      <c r="AU936" s="178" t="s">
        <v>86</v>
      </c>
      <c r="AV936" s="176" t="s">
        <v>86</v>
      </c>
      <c r="AW936" s="176" t="s">
        <v>33</v>
      </c>
      <c r="AX936" s="176" t="s">
        <v>77</v>
      </c>
      <c r="AY936" s="178" t="s">
        <v>245</v>
      </c>
    </row>
    <row r="937" spans="2:65" s="184" customFormat="1">
      <c r="B937" s="183"/>
      <c r="D937" s="177" t="s">
        <v>254</v>
      </c>
      <c r="E937" s="185" t="s">
        <v>1</v>
      </c>
      <c r="F937" s="186" t="s">
        <v>265</v>
      </c>
      <c r="H937" s="187">
        <v>104.04</v>
      </c>
      <c r="I937" s="24"/>
      <c r="L937" s="183"/>
      <c r="M937" s="188"/>
      <c r="T937" s="189"/>
      <c r="AT937" s="185" t="s">
        <v>254</v>
      </c>
      <c r="AU937" s="185" t="s">
        <v>86</v>
      </c>
      <c r="AV937" s="184" t="s">
        <v>258</v>
      </c>
      <c r="AW937" s="184" t="s">
        <v>33</v>
      </c>
      <c r="AX937" s="184" t="s">
        <v>8</v>
      </c>
      <c r="AY937" s="185" t="s">
        <v>245</v>
      </c>
    </row>
    <row r="938" spans="2:65" s="51" customFormat="1" ht="16.5" customHeight="1">
      <c r="B938" s="50"/>
      <c r="C938" s="163" t="s">
        <v>1466</v>
      </c>
      <c r="D938" s="163" t="s">
        <v>248</v>
      </c>
      <c r="E938" s="164" t="s">
        <v>1467</v>
      </c>
      <c r="F938" s="165" t="s">
        <v>1468</v>
      </c>
      <c r="G938" s="166" t="s">
        <v>566</v>
      </c>
      <c r="H938" s="167">
        <v>45.6</v>
      </c>
      <c r="I938" s="22"/>
      <c r="J938" s="168">
        <f>ROUND(I938*H938,0)</f>
        <v>0</v>
      </c>
      <c r="K938" s="165" t="s">
        <v>252</v>
      </c>
      <c r="L938" s="50"/>
      <c r="M938" s="169" t="s">
        <v>1</v>
      </c>
      <c r="N938" s="170" t="s">
        <v>42</v>
      </c>
      <c r="P938" s="171">
        <f>O938*H938</f>
        <v>0</v>
      </c>
      <c r="Q938" s="171">
        <v>0</v>
      </c>
      <c r="R938" s="171">
        <f>Q938*H938</f>
        <v>0</v>
      </c>
      <c r="S938" s="171">
        <v>1.75E-3</v>
      </c>
      <c r="T938" s="172">
        <f>S938*H938</f>
        <v>7.980000000000001E-2</v>
      </c>
      <c r="AR938" s="173" t="s">
        <v>407</v>
      </c>
      <c r="AT938" s="173" t="s">
        <v>248</v>
      </c>
      <c r="AU938" s="173" t="s">
        <v>86</v>
      </c>
      <c r="AY938" s="38" t="s">
        <v>245</v>
      </c>
      <c r="BE938" s="174">
        <f>IF(N938="základní",J938,0)</f>
        <v>0</v>
      </c>
      <c r="BF938" s="174">
        <f>IF(N938="snížená",J938,0)</f>
        <v>0</v>
      </c>
      <c r="BG938" s="174">
        <f>IF(N938="zákl. přenesená",J938,0)</f>
        <v>0</v>
      </c>
      <c r="BH938" s="174">
        <f>IF(N938="sníž. přenesená",J938,0)</f>
        <v>0</v>
      </c>
      <c r="BI938" s="174">
        <f>IF(N938="nulová",J938,0)</f>
        <v>0</v>
      </c>
      <c r="BJ938" s="38" t="s">
        <v>8</v>
      </c>
      <c r="BK938" s="174">
        <f>ROUND(I938*H938,0)</f>
        <v>0</v>
      </c>
      <c r="BL938" s="38" t="s">
        <v>407</v>
      </c>
      <c r="BM938" s="173" t="s">
        <v>1469</v>
      </c>
    </row>
    <row r="939" spans="2:65" s="176" customFormat="1">
      <c r="B939" s="175"/>
      <c r="D939" s="177" t="s">
        <v>254</v>
      </c>
      <c r="E939" s="178" t="s">
        <v>1</v>
      </c>
      <c r="F939" s="179" t="s">
        <v>1470</v>
      </c>
      <c r="H939" s="180">
        <v>45.6</v>
      </c>
      <c r="I939" s="23"/>
      <c r="L939" s="175"/>
      <c r="M939" s="181"/>
      <c r="T939" s="182"/>
      <c r="AT939" s="178" t="s">
        <v>254</v>
      </c>
      <c r="AU939" s="178" t="s">
        <v>86</v>
      </c>
      <c r="AV939" s="176" t="s">
        <v>86</v>
      </c>
      <c r="AW939" s="176" t="s">
        <v>33</v>
      </c>
      <c r="AX939" s="176" t="s">
        <v>77</v>
      </c>
      <c r="AY939" s="178" t="s">
        <v>245</v>
      </c>
    </row>
    <row r="940" spans="2:65" s="184" customFormat="1">
      <c r="B940" s="183"/>
      <c r="D940" s="177" t="s">
        <v>254</v>
      </c>
      <c r="E940" s="185" t="s">
        <v>1</v>
      </c>
      <c r="F940" s="186" t="s">
        <v>265</v>
      </c>
      <c r="H940" s="187">
        <v>45.6</v>
      </c>
      <c r="I940" s="24"/>
      <c r="L940" s="183"/>
      <c r="M940" s="188"/>
      <c r="T940" s="189"/>
      <c r="AT940" s="185" t="s">
        <v>254</v>
      </c>
      <c r="AU940" s="185" t="s">
        <v>86</v>
      </c>
      <c r="AV940" s="184" t="s">
        <v>258</v>
      </c>
      <c r="AW940" s="184" t="s">
        <v>33</v>
      </c>
      <c r="AX940" s="184" t="s">
        <v>8</v>
      </c>
      <c r="AY940" s="185" t="s">
        <v>245</v>
      </c>
    </row>
    <row r="941" spans="2:65" s="51" customFormat="1" ht="16.5" customHeight="1">
      <c r="B941" s="50"/>
      <c r="C941" s="163" t="s">
        <v>1471</v>
      </c>
      <c r="D941" s="163" t="s">
        <v>248</v>
      </c>
      <c r="E941" s="164" t="s">
        <v>1472</v>
      </c>
      <c r="F941" s="165" t="s">
        <v>1473</v>
      </c>
      <c r="G941" s="166" t="s">
        <v>566</v>
      </c>
      <c r="H941" s="167">
        <v>48.41</v>
      </c>
      <c r="I941" s="22"/>
      <c r="J941" s="168">
        <f>ROUND(I941*H941,0)</f>
        <v>0</v>
      </c>
      <c r="K941" s="165" t="s">
        <v>252</v>
      </c>
      <c r="L941" s="50"/>
      <c r="M941" s="169" t="s">
        <v>1</v>
      </c>
      <c r="N941" s="170" t="s">
        <v>42</v>
      </c>
      <c r="P941" s="171">
        <f>O941*H941</f>
        <v>0</v>
      </c>
      <c r="Q941" s="171">
        <v>0</v>
      </c>
      <c r="R941" s="171">
        <f>Q941*H941</f>
        <v>0</v>
      </c>
      <c r="S941" s="171">
        <v>2.5999999999999999E-3</v>
      </c>
      <c r="T941" s="172">
        <f>S941*H941</f>
        <v>0.12586599999999998</v>
      </c>
      <c r="AR941" s="173" t="s">
        <v>407</v>
      </c>
      <c r="AT941" s="173" t="s">
        <v>248</v>
      </c>
      <c r="AU941" s="173" t="s">
        <v>86</v>
      </c>
      <c r="AY941" s="38" t="s">
        <v>245</v>
      </c>
      <c r="BE941" s="174">
        <f>IF(N941="základní",J941,0)</f>
        <v>0</v>
      </c>
      <c r="BF941" s="174">
        <f>IF(N941="snížená",J941,0)</f>
        <v>0</v>
      </c>
      <c r="BG941" s="174">
        <f>IF(N941="zákl. přenesená",J941,0)</f>
        <v>0</v>
      </c>
      <c r="BH941" s="174">
        <f>IF(N941="sníž. přenesená",J941,0)</f>
        <v>0</v>
      </c>
      <c r="BI941" s="174">
        <f>IF(N941="nulová",J941,0)</f>
        <v>0</v>
      </c>
      <c r="BJ941" s="38" t="s">
        <v>8</v>
      </c>
      <c r="BK941" s="174">
        <f>ROUND(I941*H941,0)</f>
        <v>0</v>
      </c>
      <c r="BL941" s="38" t="s">
        <v>407</v>
      </c>
      <c r="BM941" s="173" t="s">
        <v>1474</v>
      </c>
    </row>
    <row r="942" spans="2:65" s="176" customFormat="1">
      <c r="B942" s="175"/>
      <c r="D942" s="177" t="s">
        <v>254</v>
      </c>
      <c r="E942" s="178" t="s">
        <v>1</v>
      </c>
      <c r="F942" s="179" t="s">
        <v>1459</v>
      </c>
      <c r="H942" s="180">
        <v>48.41</v>
      </c>
      <c r="I942" s="23"/>
      <c r="L942" s="175"/>
      <c r="M942" s="181"/>
      <c r="T942" s="182"/>
      <c r="AT942" s="178" t="s">
        <v>254</v>
      </c>
      <c r="AU942" s="178" t="s">
        <v>86</v>
      </c>
      <c r="AV942" s="176" t="s">
        <v>86</v>
      </c>
      <c r="AW942" s="176" t="s">
        <v>33</v>
      </c>
      <c r="AX942" s="176" t="s">
        <v>8</v>
      </c>
      <c r="AY942" s="178" t="s">
        <v>245</v>
      </c>
    </row>
    <row r="943" spans="2:65" s="51" customFormat="1" ht="24.2" customHeight="1">
      <c r="B943" s="50"/>
      <c r="C943" s="163" t="s">
        <v>1475</v>
      </c>
      <c r="D943" s="163" t="s">
        <v>248</v>
      </c>
      <c r="E943" s="164" t="s">
        <v>1476</v>
      </c>
      <c r="F943" s="165" t="s">
        <v>1477</v>
      </c>
      <c r="G943" s="166" t="s">
        <v>361</v>
      </c>
      <c r="H943" s="167">
        <v>97</v>
      </c>
      <c r="I943" s="22"/>
      <c r="J943" s="168">
        <f>ROUND(I943*H943,0)</f>
        <v>0</v>
      </c>
      <c r="K943" s="165" t="s">
        <v>1</v>
      </c>
      <c r="L943" s="50"/>
      <c r="M943" s="169" t="s">
        <v>1</v>
      </c>
      <c r="N943" s="170" t="s">
        <v>42</v>
      </c>
      <c r="P943" s="171">
        <f>O943*H943</f>
        <v>0</v>
      </c>
      <c r="Q943" s="171">
        <v>4.0000000000000002E-4</v>
      </c>
      <c r="R943" s="171">
        <f>Q943*H943</f>
        <v>3.8800000000000001E-2</v>
      </c>
      <c r="S943" s="171">
        <v>0</v>
      </c>
      <c r="T943" s="172">
        <f>S943*H943</f>
        <v>0</v>
      </c>
      <c r="AR943" s="173" t="s">
        <v>407</v>
      </c>
      <c r="AT943" s="173" t="s">
        <v>248</v>
      </c>
      <c r="AU943" s="173" t="s">
        <v>86</v>
      </c>
      <c r="AY943" s="38" t="s">
        <v>245</v>
      </c>
      <c r="BE943" s="174">
        <f>IF(N943="základní",J943,0)</f>
        <v>0</v>
      </c>
      <c r="BF943" s="174">
        <f>IF(N943="snížená",J943,0)</f>
        <v>0</v>
      </c>
      <c r="BG943" s="174">
        <f>IF(N943="zákl. přenesená",J943,0)</f>
        <v>0</v>
      </c>
      <c r="BH943" s="174">
        <f>IF(N943="sníž. přenesená",J943,0)</f>
        <v>0</v>
      </c>
      <c r="BI943" s="174">
        <f>IF(N943="nulová",J943,0)</f>
        <v>0</v>
      </c>
      <c r="BJ943" s="38" t="s">
        <v>8</v>
      </c>
      <c r="BK943" s="174">
        <f>ROUND(I943*H943,0)</f>
        <v>0</v>
      </c>
      <c r="BL943" s="38" t="s">
        <v>407</v>
      </c>
      <c r="BM943" s="173" t="s">
        <v>1478</v>
      </c>
    </row>
    <row r="944" spans="2:65" s="176" customFormat="1">
      <c r="B944" s="175"/>
      <c r="D944" s="177" t="s">
        <v>254</v>
      </c>
      <c r="E944" s="178" t="s">
        <v>1</v>
      </c>
      <c r="F944" s="179" t="s">
        <v>1479</v>
      </c>
      <c r="H944" s="180">
        <v>97</v>
      </c>
      <c r="I944" s="23"/>
      <c r="L944" s="175"/>
      <c r="M944" s="181"/>
      <c r="T944" s="182"/>
      <c r="AT944" s="178" t="s">
        <v>254</v>
      </c>
      <c r="AU944" s="178" t="s">
        <v>86</v>
      </c>
      <c r="AV944" s="176" t="s">
        <v>86</v>
      </c>
      <c r="AW944" s="176" t="s">
        <v>33</v>
      </c>
      <c r="AX944" s="176" t="s">
        <v>8</v>
      </c>
      <c r="AY944" s="178" t="s">
        <v>245</v>
      </c>
    </row>
    <row r="945" spans="2:65" s="51" customFormat="1" ht="24.2" customHeight="1">
      <c r="B945" s="50"/>
      <c r="C945" s="163" t="s">
        <v>1480</v>
      </c>
      <c r="D945" s="163" t="s">
        <v>248</v>
      </c>
      <c r="E945" s="164" t="s">
        <v>1481</v>
      </c>
      <c r="F945" s="165" t="s">
        <v>1482</v>
      </c>
      <c r="G945" s="166" t="s">
        <v>566</v>
      </c>
      <c r="H945" s="167">
        <v>31.08</v>
      </c>
      <c r="I945" s="22"/>
      <c r="J945" s="168">
        <f>ROUND(I945*H945,0)</f>
        <v>0</v>
      </c>
      <c r="K945" s="165" t="s">
        <v>252</v>
      </c>
      <c r="L945" s="50"/>
      <c r="M945" s="169" t="s">
        <v>1</v>
      </c>
      <c r="N945" s="170" t="s">
        <v>42</v>
      </c>
      <c r="P945" s="171">
        <f>O945*H945</f>
        <v>0</v>
      </c>
      <c r="Q945" s="171">
        <v>1.4562659999999999E-3</v>
      </c>
      <c r="R945" s="171">
        <f>Q945*H945</f>
        <v>4.5260747279999992E-2</v>
      </c>
      <c r="S945" s="171">
        <v>0</v>
      </c>
      <c r="T945" s="172">
        <f>S945*H945</f>
        <v>0</v>
      </c>
      <c r="AR945" s="173" t="s">
        <v>407</v>
      </c>
      <c r="AT945" s="173" t="s">
        <v>248</v>
      </c>
      <c r="AU945" s="173" t="s">
        <v>86</v>
      </c>
      <c r="AY945" s="38" t="s">
        <v>245</v>
      </c>
      <c r="BE945" s="174">
        <f>IF(N945="základní",J945,0)</f>
        <v>0</v>
      </c>
      <c r="BF945" s="174">
        <f>IF(N945="snížená",J945,0)</f>
        <v>0</v>
      </c>
      <c r="BG945" s="174">
        <f>IF(N945="zákl. přenesená",J945,0)</f>
        <v>0</v>
      </c>
      <c r="BH945" s="174">
        <f>IF(N945="sníž. přenesená",J945,0)</f>
        <v>0</v>
      </c>
      <c r="BI945" s="174">
        <f>IF(N945="nulová",J945,0)</f>
        <v>0</v>
      </c>
      <c r="BJ945" s="38" t="s">
        <v>8</v>
      </c>
      <c r="BK945" s="174">
        <f>ROUND(I945*H945,0)</f>
        <v>0</v>
      </c>
      <c r="BL945" s="38" t="s">
        <v>407</v>
      </c>
      <c r="BM945" s="173" t="s">
        <v>1483</v>
      </c>
    </row>
    <row r="946" spans="2:65" s="176" customFormat="1">
      <c r="B946" s="175"/>
      <c r="D946" s="177" t="s">
        <v>254</v>
      </c>
      <c r="E946" s="178" t="s">
        <v>1</v>
      </c>
      <c r="F946" s="179" t="s">
        <v>1484</v>
      </c>
      <c r="H946" s="180">
        <v>31.08</v>
      </c>
      <c r="I946" s="23"/>
      <c r="L946" s="175"/>
      <c r="M946" s="181"/>
      <c r="T946" s="182"/>
      <c r="AT946" s="178" t="s">
        <v>254</v>
      </c>
      <c r="AU946" s="178" t="s">
        <v>86</v>
      </c>
      <c r="AV946" s="176" t="s">
        <v>86</v>
      </c>
      <c r="AW946" s="176" t="s">
        <v>33</v>
      </c>
      <c r="AX946" s="176" t="s">
        <v>8</v>
      </c>
      <c r="AY946" s="178" t="s">
        <v>245</v>
      </c>
    </row>
    <row r="947" spans="2:65" s="51" customFormat="1" ht="24.2" customHeight="1">
      <c r="B947" s="50"/>
      <c r="C947" s="163" t="s">
        <v>1485</v>
      </c>
      <c r="D947" s="163" t="s">
        <v>248</v>
      </c>
      <c r="E947" s="164" t="s">
        <v>1486</v>
      </c>
      <c r="F947" s="165" t="s">
        <v>1487</v>
      </c>
      <c r="G947" s="166" t="s">
        <v>566</v>
      </c>
      <c r="H947" s="167">
        <v>8</v>
      </c>
      <c r="I947" s="22"/>
      <c r="J947" s="168">
        <f>ROUND(I947*H947,0)</f>
        <v>0</v>
      </c>
      <c r="K947" s="165" t="s">
        <v>252</v>
      </c>
      <c r="L947" s="50"/>
      <c r="M947" s="169" t="s">
        <v>1</v>
      </c>
      <c r="N947" s="170" t="s">
        <v>42</v>
      </c>
      <c r="P947" s="171">
        <f>O947*H947</f>
        <v>0</v>
      </c>
      <c r="Q947" s="171">
        <v>2.545E-3</v>
      </c>
      <c r="R947" s="171">
        <f>Q947*H947</f>
        <v>2.036E-2</v>
      </c>
      <c r="S947" s="171">
        <v>0</v>
      </c>
      <c r="T947" s="172">
        <f>S947*H947</f>
        <v>0</v>
      </c>
      <c r="AR947" s="173" t="s">
        <v>407</v>
      </c>
      <c r="AT947" s="173" t="s">
        <v>248</v>
      </c>
      <c r="AU947" s="173" t="s">
        <v>86</v>
      </c>
      <c r="AY947" s="38" t="s">
        <v>245</v>
      </c>
      <c r="BE947" s="174">
        <f>IF(N947="základní",J947,0)</f>
        <v>0</v>
      </c>
      <c r="BF947" s="174">
        <f>IF(N947="snížená",J947,0)</f>
        <v>0</v>
      </c>
      <c r="BG947" s="174">
        <f>IF(N947="zákl. přenesená",J947,0)</f>
        <v>0</v>
      </c>
      <c r="BH947" s="174">
        <f>IF(N947="sníž. přenesená",J947,0)</f>
        <v>0</v>
      </c>
      <c r="BI947" s="174">
        <f>IF(N947="nulová",J947,0)</f>
        <v>0</v>
      </c>
      <c r="BJ947" s="38" t="s">
        <v>8</v>
      </c>
      <c r="BK947" s="174">
        <f>ROUND(I947*H947,0)</f>
        <v>0</v>
      </c>
      <c r="BL947" s="38" t="s">
        <v>407</v>
      </c>
      <c r="BM947" s="173" t="s">
        <v>1488</v>
      </c>
    </row>
    <row r="948" spans="2:65" s="176" customFormat="1">
      <c r="B948" s="175"/>
      <c r="D948" s="177" t="s">
        <v>254</v>
      </c>
      <c r="E948" s="178" t="s">
        <v>1</v>
      </c>
      <c r="F948" s="179" t="s">
        <v>1489</v>
      </c>
      <c r="H948" s="180">
        <v>8</v>
      </c>
      <c r="I948" s="23"/>
      <c r="L948" s="175"/>
      <c r="M948" s="181"/>
      <c r="T948" s="182"/>
      <c r="AT948" s="178" t="s">
        <v>254</v>
      </c>
      <c r="AU948" s="178" t="s">
        <v>86</v>
      </c>
      <c r="AV948" s="176" t="s">
        <v>86</v>
      </c>
      <c r="AW948" s="176" t="s">
        <v>33</v>
      </c>
      <c r="AX948" s="176" t="s">
        <v>8</v>
      </c>
      <c r="AY948" s="178" t="s">
        <v>245</v>
      </c>
    </row>
    <row r="949" spans="2:65" s="51" customFormat="1" ht="24.2" customHeight="1">
      <c r="B949" s="50"/>
      <c r="C949" s="163" t="s">
        <v>1490</v>
      </c>
      <c r="D949" s="163" t="s">
        <v>248</v>
      </c>
      <c r="E949" s="164" t="s">
        <v>1491</v>
      </c>
      <c r="F949" s="165" t="s">
        <v>1492</v>
      </c>
      <c r="G949" s="166" t="s">
        <v>361</v>
      </c>
      <c r="H949" s="167">
        <v>3</v>
      </c>
      <c r="I949" s="22"/>
      <c r="J949" s="168">
        <f>ROUND(I949*H949,0)</f>
        <v>0</v>
      </c>
      <c r="K949" s="165" t="s">
        <v>252</v>
      </c>
      <c r="L949" s="50"/>
      <c r="M949" s="169" t="s">
        <v>1</v>
      </c>
      <c r="N949" s="170" t="s">
        <v>42</v>
      </c>
      <c r="P949" s="171">
        <f>O949*H949</f>
        <v>0</v>
      </c>
      <c r="Q949" s="171">
        <v>5.2805999999999999E-3</v>
      </c>
      <c r="R949" s="171">
        <f>Q949*H949</f>
        <v>1.58418E-2</v>
      </c>
      <c r="S949" s="171">
        <v>0</v>
      </c>
      <c r="T949" s="172">
        <f>S949*H949</f>
        <v>0</v>
      </c>
      <c r="AR949" s="173" t="s">
        <v>407</v>
      </c>
      <c r="AT949" s="173" t="s">
        <v>248</v>
      </c>
      <c r="AU949" s="173" t="s">
        <v>86</v>
      </c>
      <c r="AY949" s="38" t="s">
        <v>245</v>
      </c>
      <c r="BE949" s="174">
        <f>IF(N949="základní",J949,0)</f>
        <v>0</v>
      </c>
      <c r="BF949" s="174">
        <f>IF(N949="snížená",J949,0)</f>
        <v>0</v>
      </c>
      <c r="BG949" s="174">
        <f>IF(N949="zákl. přenesená",J949,0)</f>
        <v>0</v>
      </c>
      <c r="BH949" s="174">
        <f>IF(N949="sníž. přenesená",J949,0)</f>
        <v>0</v>
      </c>
      <c r="BI949" s="174">
        <f>IF(N949="nulová",J949,0)</f>
        <v>0</v>
      </c>
      <c r="BJ949" s="38" t="s">
        <v>8</v>
      </c>
      <c r="BK949" s="174">
        <f>ROUND(I949*H949,0)</f>
        <v>0</v>
      </c>
      <c r="BL949" s="38" t="s">
        <v>407</v>
      </c>
      <c r="BM949" s="173" t="s">
        <v>1493</v>
      </c>
    </row>
    <row r="950" spans="2:65" s="176" customFormat="1">
      <c r="B950" s="175"/>
      <c r="D950" s="177" t="s">
        <v>254</v>
      </c>
      <c r="E950" s="178" t="s">
        <v>1</v>
      </c>
      <c r="F950" s="179" t="s">
        <v>1494</v>
      </c>
      <c r="H950" s="180">
        <v>3</v>
      </c>
      <c r="I950" s="23"/>
      <c r="L950" s="175"/>
      <c r="M950" s="181"/>
      <c r="T950" s="182"/>
      <c r="AT950" s="178" t="s">
        <v>254</v>
      </c>
      <c r="AU950" s="178" t="s">
        <v>86</v>
      </c>
      <c r="AV950" s="176" t="s">
        <v>86</v>
      </c>
      <c r="AW950" s="176" t="s">
        <v>33</v>
      </c>
      <c r="AX950" s="176" t="s">
        <v>8</v>
      </c>
      <c r="AY950" s="178" t="s">
        <v>245</v>
      </c>
    </row>
    <row r="951" spans="2:65" s="51" customFormat="1" ht="21.75" customHeight="1">
      <c r="B951" s="50"/>
      <c r="C951" s="163" t="s">
        <v>1495</v>
      </c>
      <c r="D951" s="163" t="s">
        <v>248</v>
      </c>
      <c r="E951" s="164" t="s">
        <v>1496</v>
      </c>
      <c r="F951" s="165" t="s">
        <v>1497</v>
      </c>
      <c r="G951" s="166" t="s">
        <v>566</v>
      </c>
      <c r="H951" s="167">
        <v>48.7</v>
      </c>
      <c r="I951" s="22"/>
      <c r="J951" s="168">
        <f>ROUND(I951*H951,0)</f>
        <v>0</v>
      </c>
      <c r="K951" s="165" t="s">
        <v>252</v>
      </c>
      <c r="L951" s="50"/>
      <c r="M951" s="169" t="s">
        <v>1</v>
      </c>
      <c r="N951" s="170" t="s">
        <v>42</v>
      </c>
      <c r="P951" s="171">
        <f>O951*H951</f>
        <v>0</v>
      </c>
      <c r="Q951" s="171">
        <v>9.0835000000000004E-4</v>
      </c>
      <c r="R951" s="171">
        <f>Q951*H951</f>
        <v>4.4236645000000005E-2</v>
      </c>
      <c r="S951" s="171">
        <v>0</v>
      </c>
      <c r="T951" s="172">
        <f>S951*H951</f>
        <v>0</v>
      </c>
      <c r="AR951" s="173" t="s">
        <v>407</v>
      </c>
      <c r="AT951" s="173" t="s">
        <v>248</v>
      </c>
      <c r="AU951" s="173" t="s">
        <v>86</v>
      </c>
      <c r="AY951" s="38" t="s">
        <v>245</v>
      </c>
      <c r="BE951" s="174">
        <f>IF(N951="základní",J951,0)</f>
        <v>0</v>
      </c>
      <c r="BF951" s="174">
        <f>IF(N951="snížená",J951,0)</f>
        <v>0</v>
      </c>
      <c r="BG951" s="174">
        <f>IF(N951="zákl. přenesená",J951,0)</f>
        <v>0</v>
      </c>
      <c r="BH951" s="174">
        <f>IF(N951="sníž. přenesená",J951,0)</f>
        <v>0</v>
      </c>
      <c r="BI951" s="174">
        <f>IF(N951="nulová",J951,0)</f>
        <v>0</v>
      </c>
      <c r="BJ951" s="38" t="s">
        <v>8</v>
      </c>
      <c r="BK951" s="174">
        <f>ROUND(I951*H951,0)</f>
        <v>0</v>
      </c>
      <c r="BL951" s="38" t="s">
        <v>407</v>
      </c>
      <c r="BM951" s="173" t="s">
        <v>1498</v>
      </c>
    </row>
    <row r="952" spans="2:65" s="176" customFormat="1">
      <c r="B952" s="175"/>
      <c r="D952" s="177" t="s">
        <v>254</v>
      </c>
      <c r="E952" s="178" t="s">
        <v>1</v>
      </c>
      <c r="F952" s="179" t="s">
        <v>1499</v>
      </c>
      <c r="H952" s="180">
        <v>48.7</v>
      </c>
      <c r="I952" s="23"/>
      <c r="L952" s="175"/>
      <c r="M952" s="181"/>
      <c r="T952" s="182"/>
      <c r="AT952" s="178" t="s">
        <v>254</v>
      </c>
      <c r="AU952" s="178" t="s">
        <v>86</v>
      </c>
      <c r="AV952" s="176" t="s">
        <v>86</v>
      </c>
      <c r="AW952" s="176" t="s">
        <v>33</v>
      </c>
      <c r="AX952" s="176" t="s">
        <v>8</v>
      </c>
      <c r="AY952" s="178" t="s">
        <v>245</v>
      </c>
    </row>
    <row r="953" spans="2:65" s="51" customFormat="1" ht="24.2" customHeight="1">
      <c r="B953" s="50"/>
      <c r="C953" s="163" t="s">
        <v>1500</v>
      </c>
      <c r="D953" s="163" t="s">
        <v>248</v>
      </c>
      <c r="E953" s="164" t="s">
        <v>1501</v>
      </c>
      <c r="F953" s="165" t="s">
        <v>1502</v>
      </c>
      <c r="G953" s="166" t="s">
        <v>283</v>
      </c>
      <c r="H953" s="167">
        <v>0.16400000000000001</v>
      </c>
      <c r="I953" s="22"/>
      <c r="J953" s="168">
        <f>ROUND(I953*H953,0)</f>
        <v>0</v>
      </c>
      <c r="K953" s="165" t="s">
        <v>252</v>
      </c>
      <c r="L953" s="50"/>
      <c r="M953" s="169" t="s">
        <v>1</v>
      </c>
      <c r="N953" s="170" t="s">
        <v>42</v>
      </c>
      <c r="P953" s="171">
        <f>O953*H953</f>
        <v>0</v>
      </c>
      <c r="Q953" s="171">
        <v>0</v>
      </c>
      <c r="R953" s="171">
        <f>Q953*H953</f>
        <v>0</v>
      </c>
      <c r="S953" s="171">
        <v>0</v>
      </c>
      <c r="T953" s="172">
        <f>S953*H953</f>
        <v>0</v>
      </c>
      <c r="AR953" s="173" t="s">
        <v>407</v>
      </c>
      <c r="AT953" s="173" t="s">
        <v>248</v>
      </c>
      <c r="AU953" s="173" t="s">
        <v>86</v>
      </c>
      <c r="AY953" s="38" t="s">
        <v>245</v>
      </c>
      <c r="BE953" s="174">
        <f>IF(N953="základní",J953,0)</f>
        <v>0</v>
      </c>
      <c r="BF953" s="174">
        <f>IF(N953="snížená",J953,0)</f>
        <v>0</v>
      </c>
      <c r="BG953" s="174">
        <f>IF(N953="zákl. přenesená",J953,0)</f>
        <v>0</v>
      </c>
      <c r="BH953" s="174">
        <f>IF(N953="sníž. přenesená",J953,0)</f>
        <v>0</v>
      </c>
      <c r="BI953" s="174">
        <f>IF(N953="nulová",J953,0)</f>
        <v>0</v>
      </c>
      <c r="BJ953" s="38" t="s">
        <v>8</v>
      </c>
      <c r="BK953" s="174">
        <f>ROUND(I953*H953,0)</f>
        <v>0</v>
      </c>
      <c r="BL953" s="38" t="s">
        <v>407</v>
      </c>
      <c r="BM953" s="173" t="s">
        <v>1503</v>
      </c>
    </row>
    <row r="954" spans="2:65" s="152" customFormat="1" ht="22.9" customHeight="1">
      <c r="B954" s="151"/>
      <c r="D954" s="153" t="s">
        <v>76</v>
      </c>
      <c r="E954" s="161" t="s">
        <v>1504</v>
      </c>
      <c r="F954" s="161" t="s">
        <v>1505</v>
      </c>
      <c r="I954" s="21"/>
      <c r="J954" s="162">
        <f>BK954</f>
        <v>0</v>
      </c>
      <c r="L954" s="151"/>
      <c r="M954" s="156"/>
      <c r="P954" s="157">
        <f>SUM(P955:P957)</f>
        <v>0</v>
      </c>
      <c r="R954" s="157">
        <f>SUM(R955:R957)</f>
        <v>6.6835799999999997E-3</v>
      </c>
      <c r="T954" s="158">
        <f>SUM(T955:T957)</f>
        <v>0</v>
      </c>
      <c r="AR954" s="153" t="s">
        <v>86</v>
      </c>
      <c r="AT954" s="159" t="s">
        <v>76</v>
      </c>
      <c r="AU954" s="159" t="s">
        <v>8</v>
      </c>
      <c r="AY954" s="153" t="s">
        <v>245</v>
      </c>
      <c r="BK954" s="160">
        <f>SUM(BK955:BK957)</f>
        <v>0</v>
      </c>
    </row>
    <row r="955" spans="2:65" s="51" customFormat="1" ht="24.2" customHeight="1">
      <c r="B955" s="50"/>
      <c r="C955" s="163" t="s">
        <v>1506</v>
      </c>
      <c r="D955" s="163" t="s">
        <v>248</v>
      </c>
      <c r="E955" s="164" t="s">
        <v>1507</v>
      </c>
      <c r="F955" s="165" t="s">
        <v>1508</v>
      </c>
      <c r="G955" s="166" t="s">
        <v>566</v>
      </c>
      <c r="H955" s="167">
        <v>61.884999999999998</v>
      </c>
      <c r="I955" s="22"/>
      <c r="J955" s="168">
        <f>ROUND(I955*H955,0)</f>
        <v>0</v>
      </c>
      <c r="K955" s="165" t="s">
        <v>252</v>
      </c>
      <c r="L955" s="50"/>
      <c r="M955" s="169" t="s">
        <v>1</v>
      </c>
      <c r="N955" s="170" t="s">
        <v>42</v>
      </c>
      <c r="P955" s="171">
        <f>O955*H955</f>
        <v>0</v>
      </c>
      <c r="Q955" s="171">
        <v>1.08E-4</v>
      </c>
      <c r="R955" s="171">
        <f>Q955*H955</f>
        <v>6.6835799999999997E-3</v>
      </c>
      <c r="S955" s="171">
        <v>0</v>
      </c>
      <c r="T955" s="172">
        <f>S955*H955</f>
        <v>0</v>
      </c>
      <c r="AR955" s="173" t="s">
        <v>407</v>
      </c>
      <c r="AT955" s="173" t="s">
        <v>248</v>
      </c>
      <c r="AU955" s="173" t="s">
        <v>86</v>
      </c>
      <c r="AY955" s="38" t="s">
        <v>245</v>
      </c>
      <c r="BE955" s="174">
        <f>IF(N955="základní",J955,0)</f>
        <v>0</v>
      </c>
      <c r="BF955" s="174">
        <f>IF(N955="snížená",J955,0)</f>
        <v>0</v>
      </c>
      <c r="BG955" s="174">
        <f>IF(N955="zákl. přenesená",J955,0)</f>
        <v>0</v>
      </c>
      <c r="BH955" s="174">
        <f>IF(N955="sníž. přenesená",J955,0)</f>
        <v>0</v>
      </c>
      <c r="BI955" s="174">
        <f>IF(N955="nulová",J955,0)</f>
        <v>0</v>
      </c>
      <c r="BJ955" s="38" t="s">
        <v>8</v>
      </c>
      <c r="BK955" s="174">
        <f>ROUND(I955*H955,0)</f>
        <v>0</v>
      </c>
      <c r="BL955" s="38" t="s">
        <v>407</v>
      </c>
      <c r="BM955" s="173" t="s">
        <v>1509</v>
      </c>
    </row>
    <row r="956" spans="2:65" s="176" customFormat="1">
      <c r="B956" s="175"/>
      <c r="D956" s="177" t="s">
        <v>254</v>
      </c>
      <c r="E956" s="178" t="s">
        <v>1</v>
      </c>
      <c r="F956" s="179" t="s">
        <v>1510</v>
      </c>
      <c r="H956" s="180">
        <v>61.884999999999998</v>
      </c>
      <c r="I956" s="23"/>
      <c r="L956" s="175"/>
      <c r="M956" s="181"/>
      <c r="T956" s="182"/>
      <c r="AT956" s="178" t="s">
        <v>254</v>
      </c>
      <c r="AU956" s="178" t="s">
        <v>86</v>
      </c>
      <c r="AV956" s="176" t="s">
        <v>86</v>
      </c>
      <c r="AW956" s="176" t="s">
        <v>33</v>
      </c>
      <c r="AX956" s="176" t="s">
        <v>8</v>
      </c>
      <c r="AY956" s="178" t="s">
        <v>245</v>
      </c>
    </row>
    <row r="957" spans="2:65" s="51" customFormat="1" ht="24.2" customHeight="1">
      <c r="B957" s="50"/>
      <c r="C957" s="163" t="s">
        <v>1511</v>
      </c>
      <c r="D957" s="163" t="s">
        <v>248</v>
      </c>
      <c r="E957" s="164" t="s">
        <v>1512</v>
      </c>
      <c r="F957" s="165" t="s">
        <v>1513</v>
      </c>
      <c r="G957" s="166" t="s">
        <v>283</v>
      </c>
      <c r="H957" s="167">
        <v>7.0000000000000001E-3</v>
      </c>
      <c r="I957" s="22"/>
      <c r="J957" s="168">
        <f>ROUND(I957*H957,0)</f>
        <v>0</v>
      </c>
      <c r="K957" s="165" t="s">
        <v>252</v>
      </c>
      <c r="L957" s="50"/>
      <c r="M957" s="169" t="s">
        <v>1</v>
      </c>
      <c r="N957" s="170" t="s">
        <v>42</v>
      </c>
      <c r="P957" s="171">
        <f>O957*H957</f>
        <v>0</v>
      </c>
      <c r="Q957" s="171">
        <v>0</v>
      </c>
      <c r="R957" s="171">
        <f>Q957*H957</f>
        <v>0</v>
      </c>
      <c r="S957" s="171">
        <v>0</v>
      </c>
      <c r="T957" s="172">
        <f>S957*H957</f>
        <v>0</v>
      </c>
      <c r="AR957" s="173" t="s">
        <v>407</v>
      </c>
      <c r="AT957" s="173" t="s">
        <v>248</v>
      </c>
      <c r="AU957" s="173" t="s">
        <v>86</v>
      </c>
      <c r="AY957" s="38" t="s">
        <v>245</v>
      </c>
      <c r="BE957" s="174">
        <f>IF(N957="základní",J957,0)</f>
        <v>0</v>
      </c>
      <c r="BF957" s="174">
        <f>IF(N957="snížená",J957,0)</f>
        <v>0</v>
      </c>
      <c r="BG957" s="174">
        <f>IF(N957="zákl. přenesená",J957,0)</f>
        <v>0</v>
      </c>
      <c r="BH957" s="174">
        <f>IF(N957="sníž. přenesená",J957,0)</f>
        <v>0</v>
      </c>
      <c r="BI957" s="174">
        <f>IF(N957="nulová",J957,0)</f>
        <v>0</v>
      </c>
      <c r="BJ957" s="38" t="s">
        <v>8</v>
      </c>
      <c r="BK957" s="174">
        <f>ROUND(I957*H957,0)</f>
        <v>0</v>
      </c>
      <c r="BL957" s="38" t="s">
        <v>407</v>
      </c>
      <c r="BM957" s="173" t="s">
        <v>1514</v>
      </c>
    </row>
    <row r="958" spans="2:65" s="152" customFormat="1" ht="22.9" customHeight="1">
      <c r="B958" s="151"/>
      <c r="D958" s="153" t="s">
        <v>76</v>
      </c>
      <c r="E958" s="161" t="s">
        <v>1515</v>
      </c>
      <c r="F958" s="161" t="s">
        <v>1516</v>
      </c>
      <c r="I958" s="21"/>
      <c r="J958" s="162">
        <f>BK958</f>
        <v>0</v>
      </c>
      <c r="L958" s="151"/>
      <c r="M958" s="156"/>
      <c r="P958" s="157">
        <f>SUM(P959:P1043)</f>
        <v>0</v>
      </c>
      <c r="R958" s="157">
        <f>SUM(R959:R1043)</f>
        <v>2.3323259626070003</v>
      </c>
      <c r="T958" s="158">
        <f>SUM(T959:T1043)</f>
        <v>1.04900562</v>
      </c>
      <c r="AR958" s="153" t="s">
        <v>86</v>
      </c>
      <c r="AT958" s="159" t="s">
        <v>76</v>
      </c>
      <c r="AU958" s="159" t="s">
        <v>8</v>
      </c>
      <c r="AY958" s="153" t="s">
        <v>245</v>
      </c>
      <c r="BK958" s="160">
        <f>SUM(BK959:BK1043)</f>
        <v>0</v>
      </c>
    </row>
    <row r="959" spans="2:65" s="51" customFormat="1" ht="16.5" customHeight="1">
      <c r="B959" s="50"/>
      <c r="C959" s="163" t="s">
        <v>1517</v>
      </c>
      <c r="D959" s="163" t="s">
        <v>248</v>
      </c>
      <c r="E959" s="164" t="s">
        <v>1518</v>
      </c>
      <c r="F959" s="165" t="s">
        <v>1519</v>
      </c>
      <c r="G959" s="166" t="s">
        <v>251</v>
      </c>
      <c r="H959" s="167">
        <v>55.268999999999998</v>
      </c>
      <c r="I959" s="22"/>
      <c r="J959" s="168">
        <f>ROUND(I959*H959,0)</f>
        <v>0</v>
      </c>
      <c r="K959" s="165" t="s">
        <v>252</v>
      </c>
      <c r="L959" s="50"/>
      <c r="M959" s="169" t="s">
        <v>1</v>
      </c>
      <c r="N959" s="170" t="s">
        <v>42</v>
      </c>
      <c r="P959" s="171">
        <f>O959*H959</f>
        <v>0</v>
      </c>
      <c r="Q959" s="171">
        <v>0</v>
      </c>
      <c r="R959" s="171">
        <f>Q959*H959</f>
        <v>0</v>
      </c>
      <c r="S959" s="171">
        <v>1.098E-2</v>
      </c>
      <c r="T959" s="172">
        <f>S959*H959</f>
        <v>0.60685361999999998</v>
      </c>
      <c r="AR959" s="173" t="s">
        <v>407</v>
      </c>
      <c r="AT959" s="173" t="s">
        <v>248</v>
      </c>
      <c r="AU959" s="173" t="s">
        <v>86</v>
      </c>
      <c r="AY959" s="38" t="s">
        <v>245</v>
      </c>
      <c r="BE959" s="174">
        <f>IF(N959="základní",J959,0)</f>
        <v>0</v>
      </c>
      <c r="BF959" s="174">
        <f>IF(N959="snížená",J959,0)</f>
        <v>0</v>
      </c>
      <c r="BG959" s="174">
        <f>IF(N959="zákl. přenesená",J959,0)</f>
        <v>0</v>
      </c>
      <c r="BH959" s="174">
        <f>IF(N959="sníž. přenesená",J959,0)</f>
        <v>0</v>
      </c>
      <c r="BI959" s="174">
        <f>IF(N959="nulová",J959,0)</f>
        <v>0</v>
      </c>
      <c r="BJ959" s="38" t="s">
        <v>8</v>
      </c>
      <c r="BK959" s="174">
        <f>ROUND(I959*H959,0)</f>
        <v>0</v>
      </c>
      <c r="BL959" s="38" t="s">
        <v>407</v>
      </c>
      <c r="BM959" s="173" t="s">
        <v>1520</v>
      </c>
    </row>
    <row r="960" spans="2:65" s="176" customFormat="1">
      <c r="B960" s="175"/>
      <c r="D960" s="177" t="s">
        <v>254</v>
      </c>
      <c r="E960" s="178" t="s">
        <v>1</v>
      </c>
      <c r="F960" s="179" t="s">
        <v>1521</v>
      </c>
      <c r="H960" s="180">
        <v>55.268999999999998</v>
      </c>
      <c r="I960" s="23"/>
      <c r="L960" s="175"/>
      <c r="M960" s="181"/>
      <c r="T960" s="182"/>
      <c r="AT960" s="178" t="s">
        <v>254</v>
      </c>
      <c r="AU960" s="178" t="s">
        <v>86</v>
      </c>
      <c r="AV960" s="176" t="s">
        <v>86</v>
      </c>
      <c r="AW960" s="176" t="s">
        <v>33</v>
      </c>
      <c r="AX960" s="176" t="s">
        <v>8</v>
      </c>
      <c r="AY960" s="178" t="s">
        <v>245</v>
      </c>
    </row>
    <row r="961" spans="2:65" s="51" customFormat="1" ht="24.2" customHeight="1">
      <c r="B961" s="50"/>
      <c r="C961" s="163" t="s">
        <v>1522</v>
      </c>
      <c r="D961" s="163" t="s">
        <v>248</v>
      </c>
      <c r="E961" s="164" t="s">
        <v>1523</v>
      </c>
      <c r="F961" s="165" t="s">
        <v>1524</v>
      </c>
      <c r="G961" s="166" t="s">
        <v>251</v>
      </c>
      <c r="H961" s="167">
        <v>55.268999999999998</v>
      </c>
      <c r="I961" s="22"/>
      <c r="J961" s="168">
        <f>ROUND(I961*H961,0)</f>
        <v>0</v>
      </c>
      <c r="K961" s="165" t="s">
        <v>252</v>
      </c>
      <c r="L961" s="50"/>
      <c r="M961" s="169" t="s">
        <v>1</v>
      </c>
      <c r="N961" s="170" t="s">
        <v>42</v>
      </c>
      <c r="P961" s="171">
        <f>O961*H961</f>
        <v>0</v>
      </c>
      <c r="Q961" s="171">
        <v>0</v>
      </c>
      <c r="R961" s="171">
        <f>Q961*H961</f>
        <v>0</v>
      </c>
      <c r="S961" s="171">
        <v>8.0000000000000002E-3</v>
      </c>
      <c r="T961" s="172">
        <f>S961*H961</f>
        <v>0.44215199999999999</v>
      </c>
      <c r="AR961" s="173" t="s">
        <v>407</v>
      </c>
      <c r="AT961" s="173" t="s">
        <v>248</v>
      </c>
      <c r="AU961" s="173" t="s">
        <v>86</v>
      </c>
      <c r="AY961" s="38" t="s">
        <v>245</v>
      </c>
      <c r="BE961" s="174">
        <f>IF(N961="základní",J961,0)</f>
        <v>0</v>
      </c>
      <c r="BF961" s="174">
        <f>IF(N961="snížená",J961,0)</f>
        <v>0</v>
      </c>
      <c r="BG961" s="174">
        <f>IF(N961="zákl. přenesená",J961,0)</f>
        <v>0</v>
      </c>
      <c r="BH961" s="174">
        <f>IF(N961="sníž. přenesená",J961,0)</f>
        <v>0</v>
      </c>
      <c r="BI961" s="174">
        <f>IF(N961="nulová",J961,0)</f>
        <v>0</v>
      </c>
      <c r="BJ961" s="38" t="s">
        <v>8</v>
      </c>
      <c r="BK961" s="174">
        <f>ROUND(I961*H961,0)</f>
        <v>0</v>
      </c>
      <c r="BL961" s="38" t="s">
        <v>407</v>
      </c>
      <c r="BM961" s="173" t="s">
        <v>1525</v>
      </c>
    </row>
    <row r="962" spans="2:65" s="176" customFormat="1">
      <c r="B962" s="175"/>
      <c r="D962" s="177" t="s">
        <v>254</v>
      </c>
      <c r="E962" s="178" t="s">
        <v>1</v>
      </c>
      <c r="F962" s="179" t="s">
        <v>1521</v>
      </c>
      <c r="H962" s="180">
        <v>55.268999999999998</v>
      </c>
      <c r="I962" s="23"/>
      <c r="L962" s="175"/>
      <c r="M962" s="181"/>
      <c r="T962" s="182"/>
      <c r="AT962" s="178" t="s">
        <v>254</v>
      </c>
      <c r="AU962" s="178" t="s">
        <v>86</v>
      </c>
      <c r="AV962" s="176" t="s">
        <v>86</v>
      </c>
      <c r="AW962" s="176" t="s">
        <v>33</v>
      </c>
      <c r="AX962" s="176" t="s">
        <v>8</v>
      </c>
      <c r="AY962" s="178" t="s">
        <v>245</v>
      </c>
    </row>
    <row r="963" spans="2:65" s="51" customFormat="1" ht="24.2" customHeight="1">
      <c r="B963" s="50"/>
      <c r="C963" s="163" t="s">
        <v>1526</v>
      </c>
      <c r="D963" s="163" t="s">
        <v>248</v>
      </c>
      <c r="E963" s="164" t="s">
        <v>1527</v>
      </c>
      <c r="F963" s="165" t="s">
        <v>1528</v>
      </c>
      <c r="G963" s="166" t="s">
        <v>251</v>
      </c>
      <c r="H963" s="167">
        <v>71.168000000000006</v>
      </c>
      <c r="I963" s="22"/>
      <c r="J963" s="168">
        <f>ROUND(I963*H963,0)</f>
        <v>0</v>
      </c>
      <c r="K963" s="165" t="s">
        <v>252</v>
      </c>
      <c r="L963" s="50"/>
      <c r="M963" s="169" t="s">
        <v>1</v>
      </c>
      <c r="N963" s="170" t="s">
        <v>42</v>
      </c>
      <c r="P963" s="171">
        <f>O963*H963</f>
        <v>0</v>
      </c>
      <c r="Q963" s="171">
        <v>0</v>
      </c>
      <c r="R963" s="171">
        <f>Q963*H963</f>
        <v>0</v>
      </c>
      <c r="S963" s="171">
        <v>0</v>
      </c>
      <c r="T963" s="172">
        <f>S963*H963</f>
        <v>0</v>
      </c>
      <c r="AR963" s="173" t="s">
        <v>407</v>
      </c>
      <c r="AT963" s="173" t="s">
        <v>248</v>
      </c>
      <c r="AU963" s="173" t="s">
        <v>86</v>
      </c>
      <c r="AY963" s="38" t="s">
        <v>245</v>
      </c>
      <c r="BE963" s="174">
        <f>IF(N963="základní",J963,0)</f>
        <v>0</v>
      </c>
      <c r="BF963" s="174">
        <f>IF(N963="snížená",J963,0)</f>
        <v>0</v>
      </c>
      <c r="BG963" s="174">
        <f>IF(N963="zákl. přenesená",J963,0)</f>
        <v>0</v>
      </c>
      <c r="BH963" s="174">
        <f>IF(N963="sníž. přenesená",J963,0)</f>
        <v>0</v>
      </c>
      <c r="BI963" s="174">
        <f>IF(N963="nulová",J963,0)</f>
        <v>0</v>
      </c>
      <c r="BJ963" s="38" t="s">
        <v>8</v>
      </c>
      <c r="BK963" s="174">
        <f>ROUND(I963*H963,0)</f>
        <v>0</v>
      </c>
      <c r="BL963" s="38" t="s">
        <v>407</v>
      </c>
      <c r="BM963" s="173" t="s">
        <v>1529</v>
      </c>
    </row>
    <row r="964" spans="2:65" s="176" customFormat="1">
      <c r="B964" s="175"/>
      <c r="D964" s="177" t="s">
        <v>254</v>
      </c>
      <c r="E964" s="178" t="s">
        <v>1</v>
      </c>
      <c r="F964" s="179" t="s">
        <v>125</v>
      </c>
      <c r="H964" s="180">
        <v>71.168000000000006</v>
      </c>
      <c r="I964" s="23"/>
      <c r="L964" s="175"/>
      <c r="M964" s="181"/>
      <c r="T964" s="182"/>
      <c r="AT964" s="178" t="s">
        <v>254</v>
      </c>
      <c r="AU964" s="178" t="s">
        <v>86</v>
      </c>
      <c r="AV964" s="176" t="s">
        <v>86</v>
      </c>
      <c r="AW964" s="176" t="s">
        <v>33</v>
      </c>
      <c r="AX964" s="176" t="s">
        <v>8</v>
      </c>
      <c r="AY964" s="178" t="s">
        <v>245</v>
      </c>
    </row>
    <row r="965" spans="2:65" s="51" customFormat="1" ht="16.5" customHeight="1">
      <c r="B965" s="50"/>
      <c r="C965" s="190" t="s">
        <v>1530</v>
      </c>
      <c r="D965" s="190" t="s">
        <v>376</v>
      </c>
      <c r="E965" s="191" t="s">
        <v>1531</v>
      </c>
      <c r="F965" s="192" t="s">
        <v>1532</v>
      </c>
      <c r="G965" s="193" t="s">
        <v>251</v>
      </c>
      <c r="H965" s="194">
        <v>78.284999999999997</v>
      </c>
      <c r="I965" s="25"/>
      <c r="J965" s="195">
        <f>ROUND(I965*H965,0)</f>
        <v>0</v>
      </c>
      <c r="K965" s="192" t="s">
        <v>252</v>
      </c>
      <c r="L965" s="196"/>
      <c r="M965" s="197" t="s">
        <v>1</v>
      </c>
      <c r="N965" s="198" t="s">
        <v>42</v>
      </c>
      <c r="P965" s="171">
        <f>O965*H965</f>
        <v>0</v>
      </c>
      <c r="Q965" s="171">
        <v>1.023E-2</v>
      </c>
      <c r="R965" s="171">
        <f>Q965*H965</f>
        <v>0.80085554999999997</v>
      </c>
      <c r="S965" s="171">
        <v>0</v>
      </c>
      <c r="T965" s="172">
        <f>S965*H965</f>
        <v>0</v>
      </c>
      <c r="AR965" s="173" t="s">
        <v>511</v>
      </c>
      <c r="AT965" s="173" t="s">
        <v>376</v>
      </c>
      <c r="AU965" s="173" t="s">
        <v>86</v>
      </c>
      <c r="AY965" s="38" t="s">
        <v>245</v>
      </c>
      <c r="BE965" s="174">
        <f>IF(N965="základní",J965,0)</f>
        <v>0</v>
      </c>
      <c r="BF965" s="174">
        <f>IF(N965="snížená",J965,0)</f>
        <v>0</v>
      </c>
      <c r="BG965" s="174">
        <f>IF(N965="zákl. přenesená",J965,0)</f>
        <v>0</v>
      </c>
      <c r="BH965" s="174">
        <f>IF(N965="sníž. přenesená",J965,0)</f>
        <v>0</v>
      </c>
      <c r="BI965" s="174">
        <f>IF(N965="nulová",J965,0)</f>
        <v>0</v>
      </c>
      <c r="BJ965" s="38" t="s">
        <v>8</v>
      </c>
      <c r="BK965" s="174">
        <f>ROUND(I965*H965,0)</f>
        <v>0</v>
      </c>
      <c r="BL965" s="38" t="s">
        <v>407</v>
      </c>
      <c r="BM965" s="173" t="s">
        <v>1533</v>
      </c>
    </row>
    <row r="966" spans="2:65" s="176" customFormat="1">
      <c r="B966" s="175"/>
      <c r="D966" s="177" t="s">
        <v>254</v>
      </c>
      <c r="E966" s="178" t="s">
        <v>1</v>
      </c>
      <c r="F966" s="179" t="s">
        <v>1534</v>
      </c>
      <c r="H966" s="180">
        <v>78.284999999999997</v>
      </c>
      <c r="I966" s="23"/>
      <c r="L966" s="175"/>
      <c r="M966" s="181"/>
      <c r="T966" s="182"/>
      <c r="AT966" s="178" t="s">
        <v>254</v>
      </c>
      <c r="AU966" s="178" t="s">
        <v>86</v>
      </c>
      <c r="AV966" s="176" t="s">
        <v>86</v>
      </c>
      <c r="AW966" s="176" t="s">
        <v>33</v>
      </c>
      <c r="AX966" s="176" t="s">
        <v>8</v>
      </c>
      <c r="AY966" s="178" t="s">
        <v>245</v>
      </c>
    </row>
    <row r="967" spans="2:65" s="51" customFormat="1" ht="16.5" customHeight="1">
      <c r="B967" s="50"/>
      <c r="C967" s="163" t="s">
        <v>1535</v>
      </c>
      <c r="D967" s="163" t="s">
        <v>248</v>
      </c>
      <c r="E967" s="164" t="s">
        <v>1536</v>
      </c>
      <c r="F967" s="165" t="s">
        <v>1537</v>
      </c>
      <c r="G967" s="166" t="s">
        <v>566</v>
      </c>
      <c r="H967" s="167">
        <v>78.284999999999997</v>
      </c>
      <c r="I967" s="22"/>
      <c r="J967" s="168">
        <f>ROUND(I967*H967,0)</f>
        <v>0</v>
      </c>
      <c r="K967" s="165" t="s">
        <v>252</v>
      </c>
      <c r="L967" s="50"/>
      <c r="M967" s="169" t="s">
        <v>1</v>
      </c>
      <c r="N967" s="170" t="s">
        <v>42</v>
      </c>
      <c r="P967" s="171">
        <f>O967*H967</f>
        <v>0</v>
      </c>
      <c r="Q967" s="171">
        <v>0</v>
      </c>
      <c r="R967" s="171">
        <f>Q967*H967</f>
        <v>0</v>
      </c>
      <c r="S967" s="171">
        <v>0</v>
      </c>
      <c r="T967" s="172">
        <f>S967*H967</f>
        <v>0</v>
      </c>
      <c r="AR967" s="173" t="s">
        <v>407</v>
      </c>
      <c r="AT967" s="173" t="s">
        <v>248</v>
      </c>
      <c r="AU967" s="173" t="s">
        <v>86</v>
      </c>
      <c r="AY967" s="38" t="s">
        <v>245</v>
      </c>
      <c r="BE967" s="174">
        <f>IF(N967="základní",J967,0)</f>
        <v>0</v>
      </c>
      <c r="BF967" s="174">
        <f>IF(N967="snížená",J967,0)</f>
        <v>0</v>
      </c>
      <c r="BG967" s="174">
        <f>IF(N967="zákl. přenesená",J967,0)</f>
        <v>0</v>
      </c>
      <c r="BH967" s="174">
        <f>IF(N967="sníž. přenesená",J967,0)</f>
        <v>0</v>
      </c>
      <c r="BI967" s="174">
        <f>IF(N967="nulová",J967,0)</f>
        <v>0</v>
      </c>
      <c r="BJ967" s="38" t="s">
        <v>8</v>
      </c>
      <c r="BK967" s="174">
        <f>ROUND(I967*H967,0)</f>
        <v>0</v>
      </c>
      <c r="BL967" s="38" t="s">
        <v>407</v>
      </c>
      <c r="BM967" s="173" t="s">
        <v>1538</v>
      </c>
    </row>
    <row r="968" spans="2:65" s="176" customFormat="1">
      <c r="B968" s="175"/>
      <c r="D968" s="177" t="s">
        <v>254</v>
      </c>
      <c r="E968" s="178" t="s">
        <v>1</v>
      </c>
      <c r="F968" s="179" t="s">
        <v>1534</v>
      </c>
      <c r="H968" s="180">
        <v>78.284999999999997</v>
      </c>
      <c r="I968" s="23"/>
      <c r="L968" s="175"/>
      <c r="M968" s="181"/>
      <c r="T968" s="182"/>
      <c r="AT968" s="178" t="s">
        <v>254</v>
      </c>
      <c r="AU968" s="178" t="s">
        <v>86</v>
      </c>
      <c r="AV968" s="176" t="s">
        <v>86</v>
      </c>
      <c r="AW968" s="176" t="s">
        <v>33</v>
      </c>
      <c r="AX968" s="176" t="s">
        <v>8</v>
      </c>
      <c r="AY968" s="178" t="s">
        <v>245</v>
      </c>
    </row>
    <row r="969" spans="2:65" s="51" customFormat="1" ht="16.5" customHeight="1">
      <c r="B969" s="50"/>
      <c r="C969" s="190" t="s">
        <v>1539</v>
      </c>
      <c r="D969" s="190" t="s">
        <v>376</v>
      </c>
      <c r="E969" s="191" t="s">
        <v>1382</v>
      </c>
      <c r="F969" s="192" t="s">
        <v>1383</v>
      </c>
      <c r="G969" s="193" t="s">
        <v>268</v>
      </c>
      <c r="H969" s="194">
        <v>0.31</v>
      </c>
      <c r="I969" s="25"/>
      <c r="J969" s="195">
        <f>ROUND(I969*H969,0)</f>
        <v>0</v>
      </c>
      <c r="K969" s="192" t="s">
        <v>1</v>
      </c>
      <c r="L969" s="196"/>
      <c r="M969" s="197" t="s">
        <v>1</v>
      </c>
      <c r="N969" s="198" t="s">
        <v>42</v>
      </c>
      <c r="P969" s="171">
        <f>O969*H969</f>
        <v>0</v>
      </c>
      <c r="Q969" s="171">
        <v>0.55000000000000004</v>
      </c>
      <c r="R969" s="171">
        <f>Q969*H969</f>
        <v>0.17050000000000001</v>
      </c>
      <c r="S969" s="171">
        <v>0</v>
      </c>
      <c r="T969" s="172">
        <f>S969*H969</f>
        <v>0</v>
      </c>
      <c r="AR969" s="173" t="s">
        <v>511</v>
      </c>
      <c r="AT969" s="173" t="s">
        <v>376</v>
      </c>
      <c r="AU969" s="173" t="s">
        <v>86</v>
      </c>
      <c r="AY969" s="38" t="s">
        <v>245</v>
      </c>
      <c r="BE969" s="174">
        <f>IF(N969="základní",J969,0)</f>
        <v>0</v>
      </c>
      <c r="BF969" s="174">
        <f>IF(N969="snížená",J969,0)</f>
        <v>0</v>
      </c>
      <c r="BG969" s="174">
        <f>IF(N969="zákl. přenesená",J969,0)</f>
        <v>0</v>
      </c>
      <c r="BH969" s="174">
        <f>IF(N969="sníž. přenesená",J969,0)</f>
        <v>0</v>
      </c>
      <c r="BI969" s="174">
        <f>IF(N969="nulová",J969,0)</f>
        <v>0</v>
      </c>
      <c r="BJ969" s="38" t="s">
        <v>8</v>
      </c>
      <c r="BK969" s="174">
        <f>ROUND(I969*H969,0)</f>
        <v>0</v>
      </c>
      <c r="BL969" s="38" t="s">
        <v>407</v>
      </c>
      <c r="BM969" s="173" t="s">
        <v>1540</v>
      </c>
    </row>
    <row r="970" spans="2:65" s="176" customFormat="1">
      <c r="B970" s="175"/>
      <c r="D970" s="177" t="s">
        <v>254</v>
      </c>
      <c r="E970" s="178" t="s">
        <v>1</v>
      </c>
      <c r="F970" s="179" t="s">
        <v>1541</v>
      </c>
      <c r="H970" s="180">
        <v>0.31</v>
      </c>
      <c r="I970" s="23"/>
      <c r="L970" s="175"/>
      <c r="M970" s="181"/>
      <c r="T970" s="182"/>
      <c r="AT970" s="178" t="s">
        <v>254</v>
      </c>
      <c r="AU970" s="178" t="s">
        <v>86</v>
      </c>
      <c r="AV970" s="176" t="s">
        <v>86</v>
      </c>
      <c r="AW970" s="176" t="s">
        <v>33</v>
      </c>
      <c r="AX970" s="176" t="s">
        <v>8</v>
      </c>
      <c r="AY970" s="178" t="s">
        <v>245</v>
      </c>
    </row>
    <row r="971" spans="2:65" s="51" customFormat="1" ht="16.5" customHeight="1">
      <c r="B971" s="50"/>
      <c r="C971" s="163" t="s">
        <v>1542</v>
      </c>
      <c r="D971" s="163" t="s">
        <v>248</v>
      </c>
      <c r="E971" s="164" t="s">
        <v>1543</v>
      </c>
      <c r="F971" s="165" t="s">
        <v>1544</v>
      </c>
      <c r="G971" s="166" t="s">
        <v>361</v>
      </c>
      <c r="H971" s="167">
        <v>6</v>
      </c>
      <c r="I971" s="22"/>
      <c r="J971" s="168">
        <f>ROUND(I971*H971,0)</f>
        <v>0</v>
      </c>
      <c r="K971" s="165" t="s">
        <v>252</v>
      </c>
      <c r="L971" s="50"/>
      <c r="M971" s="169" t="s">
        <v>1</v>
      </c>
      <c r="N971" s="170" t="s">
        <v>42</v>
      </c>
      <c r="P971" s="171">
        <f>O971*H971</f>
        <v>0</v>
      </c>
      <c r="Q971" s="171">
        <v>0</v>
      </c>
      <c r="R971" s="171">
        <f>Q971*H971</f>
        <v>0</v>
      </c>
      <c r="S971" s="171">
        <v>0</v>
      </c>
      <c r="T971" s="172">
        <f>S971*H971</f>
        <v>0</v>
      </c>
      <c r="AR971" s="173" t="s">
        <v>407</v>
      </c>
      <c r="AT971" s="173" t="s">
        <v>248</v>
      </c>
      <c r="AU971" s="173" t="s">
        <v>86</v>
      </c>
      <c r="AY971" s="38" t="s">
        <v>245</v>
      </c>
      <c r="BE971" s="174">
        <f>IF(N971="základní",J971,0)</f>
        <v>0</v>
      </c>
      <c r="BF971" s="174">
        <f>IF(N971="snížená",J971,0)</f>
        <v>0</v>
      </c>
      <c r="BG971" s="174">
        <f>IF(N971="zákl. přenesená",J971,0)</f>
        <v>0</v>
      </c>
      <c r="BH971" s="174">
        <f>IF(N971="sníž. přenesená",J971,0)</f>
        <v>0</v>
      </c>
      <c r="BI971" s="174">
        <f>IF(N971="nulová",J971,0)</f>
        <v>0</v>
      </c>
      <c r="BJ971" s="38" t="s">
        <v>8</v>
      </c>
      <c r="BK971" s="174">
        <f>ROUND(I971*H971,0)</f>
        <v>0</v>
      </c>
      <c r="BL971" s="38" t="s">
        <v>407</v>
      </c>
      <c r="BM971" s="173" t="s">
        <v>1545</v>
      </c>
    </row>
    <row r="972" spans="2:65" s="176" customFormat="1">
      <c r="B972" s="175"/>
      <c r="D972" s="177" t="s">
        <v>254</v>
      </c>
      <c r="E972" s="178" t="s">
        <v>1</v>
      </c>
      <c r="F972" s="179" t="s">
        <v>1546</v>
      </c>
      <c r="H972" s="180">
        <v>6</v>
      </c>
      <c r="I972" s="23"/>
      <c r="L972" s="175"/>
      <c r="M972" s="181"/>
      <c r="T972" s="182"/>
      <c r="AT972" s="178" t="s">
        <v>254</v>
      </c>
      <c r="AU972" s="178" t="s">
        <v>86</v>
      </c>
      <c r="AV972" s="176" t="s">
        <v>86</v>
      </c>
      <c r="AW972" s="176" t="s">
        <v>33</v>
      </c>
      <c r="AX972" s="176" t="s">
        <v>77</v>
      </c>
      <c r="AY972" s="178" t="s">
        <v>245</v>
      </c>
    </row>
    <row r="973" spans="2:65" s="184" customFormat="1">
      <c r="B973" s="183"/>
      <c r="D973" s="177" t="s">
        <v>254</v>
      </c>
      <c r="E973" s="185" t="s">
        <v>1</v>
      </c>
      <c r="F973" s="186" t="s">
        <v>265</v>
      </c>
      <c r="H973" s="187">
        <v>6</v>
      </c>
      <c r="I973" s="24"/>
      <c r="L973" s="183"/>
      <c r="M973" s="188"/>
      <c r="T973" s="189"/>
      <c r="AT973" s="185" t="s">
        <v>254</v>
      </c>
      <c r="AU973" s="185" t="s">
        <v>86</v>
      </c>
      <c r="AV973" s="184" t="s">
        <v>258</v>
      </c>
      <c r="AW973" s="184" t="s">
        <v>33</v>
      </c>
      <c r="AX973" s="184" t="s">
        <v>8</v>
      </c>
      <c r="AY973" s="185" t="s">
        <v>245</v>
      </c>
    </row>
    <row r="974" spans="2:65" s="51" customFormat="1" ht="16.5" customHeight="1">
      <c r="B974" s="50"/>
      <c r="C974" s="190" t="s">
        <v>1547</v>
      </c>
      <c r="D974" s="190" t="s">
        <v>376</v>
      </c>
      <c r="E974" s="191" t="s">
        <v>1548</v>
      </c>
      <c r="F974" s="192" t="s">
        <v>1549</v>
      </c>
      <c r="G974" s="193" t="s">
        <v>361</v>
      </c>
      <c r="H974" s="194">
        <v>6</v>
      </c>
      <c r="I974" s="25"/>
      <c r="J974" s="195">
        <f>ROUND(I974*H974,0)</f>
        <v>0</v>
      </c>
      <c r="K974" s="192" t="s">
        <v>1</v>
      </c>
      <c r="L974" s="196"/>
      <c r="M974" s="197" t="s">
        <v>1</v>
      </c>
      <c r="N974" s="198" t="s">
        <v>42</v>
      </c>
      <c r="P974" s="171">
        <f>O974*H974</f>
        <v>0</v>
      </c>
      <c r="Q974" s="171">
        <v>1E-3</v>
      </c>
      <c r="R974" s="171">
        <f>Q974*H974</f>
        <v>6.0000000000000001E-3</v>
      </c>
      <c r="S974" s="171">
        <v>0</v>
      </c>
      <c r="T974" s="172">
        <f>S974*H974</f>
        <v>0</v>
      </c>
      <c r="AR974" s="173" t="s">
        <v>511</v>
      </c>
      <c r="AT974" s="173" t="s">
        <v>376</v>
      </c>
      <c r="AU974" s="173" t="s">
        <v>86</v>
      </c>
      <c r="AY974" s="38" t="s">
        <v>245</v>
      </c>
      <c r="BE974" s="174">
        <f>IF(N974="základní",J974,0)</f>
        <v>0</v>
      </c>
      <c r="BF974" s="174">
        <f>IF(N974="snížená",J974,0)</f>
        <v>0</v>
      </c>
      <c r="BG974" s="174">
        <f>IF(N974="zákl. přenesená",J974,0)</f>
        <v>0</v>
      </c>
      <c r="BH974" s="174">
        <f>IF(N974="sníž. přenesená",J974,0)</f>
        <v>0</v>
      </c>
      <c r="BI974" s="174">
        <f>IF(N974="nulová",J974,0)</f>
        <v>0</v>
      </c>
      <c r="BJ974" s="38" t="s">
        <v>8</v>
      </c>
      <c r="BK974" s="174">
        <f>ROUND(I974*H974,0)</f>
        <v>0</v>
      </c>
      <c r="BL974" s="38" t="s">
        <v>407</v>
      </c>
      <c r="BM974" s="173" t="s">
        <v>1550</v>
      </c>
    </row>
    <row r="975" spans="2:65" s="176" customFormat="1">
      <c r="B975" s="175"/>
      <c r="D975" s="177" t="s">
        <v>254</v>
      </c>
      <c r="E975" s="178" t="s">
        <v>1</v>
      </c>
      <c r="F975" s="179" t="s">
        <v>1546</v>
      </c>
      <c r="H975" s="180">
        <v>6</v>
      </c>
      <c r="I975" s="23"/>
      <c r="L975" s="175"/>
      <c r="M975" s="181"/>
      <c r="T975" s="182"/>
      <c r="AT975" s="178" t="s">
        <v>254</v>
      </c>
      <c r="AU975" s="178" t="s">
        <v>86</v>
      </c>
      <c r="AV975" s="176" t="s">
        <v>86</v>
      </c>
      <c r="AW975" s="176" t="s">
        <v>33</v>
      </c>
      <c r="AX975" s="176" t="s">
        <v>77</v>
      </c>
      <c r="AY975" s="178" t="s">
        <v>245</v>
      </c>
    </row>
    <row r="976" spans="2:65" s="184" customFormat="1">
      <c r="B976" s="183"/>
      <c r="D976" s="177" t="s">
        <v>254</v>
      </c>
      <c r="E976" s="185" t="s">
        <v>1</v>
      </c>
      <c r="F976" s="186" t="s">
        <v>265</v>
      </c>
      <c r="H976" s="187">
        <v>6</v>
      </c>
      <c r="I976" s="24"/>
      <c r="L976" s="183"/>
      <c r="M976" s="188"/>
      <c r="T976" s="189"/>
      <c r="AT976" s="185" t="s">
        <v>254</v>
      </c>
      <c r="AU976" s="185" t="s">
        <v>86</v>
      </c>
      <c r="AV976" s="184" t="s">
        <v>258</v>
      </c>
      <c r="AW976" s="184" t="s">
        <v>33</v>
      </c>
      <c r="AX976" s="184" t="s">
        <v>8</v>
      </c>
      <c r="AY976" s="185" t="s">
        <v>245</v>
      </c>
    </row>
    <row r="977" spans="2:65" s="51" customFormat="1" ht="24.2" customHeight="1">
      <c r="B977" s="50"/>
      <c r="C977" s="163" t="s">
        <v>1551</v>
      </c>
      <c r="D977" s="163" t="s">
        <v>248</v>
      </c>
      <c r="E977" s="164" t="s">
        <v>1552</v>
      </c>
      <c r="F977" s="165" t="s">
        <v>1553</v>
      </c>
      <c r="G977" s="166" t="s">
        <v>361</v>
      </c>
      <c r="H977" s="167">
        <v>30</v>
      </c>
      <c r="I977" s="22"/>
      <c r="J977" s="168">
        <f>ROUND(I977*H977,0)</f>
        <v>0</v>
      </c>
      <c r="K977" s="165" t="s">
        <v>252</v>
      </c>
      <c r="L977" s="50"/>
      <c r="M977" s="169" t="s">
        <v>1</v>
      </c>
      <c r="N977" s="170" t="s">
        <v>42</v>
      </c>
      <c r="P977" s="171">
        <f>O977*H977</f>
        <v>0</v>
      </c>
      <c r="Q977" s="171">
        <v>2.64725E-4</v>
      </c>
      <c r="R977" s="171">
        <f>Q977*H977</f>
        <v>7.9417499999999992E-3</v>
      </c>
      <c r="S977" s="171">
        <v>0</v>
      </c>
      <c r="T977" s="172">
        <f>S977*H977</f>
        <v>0</v>
      </c>
      <c r="AR977" s="173" t="s">
        <v>407</v>
      </c>
      <c r="AT977" s="173" t="s">
        <v>248</v>
      </c>
      <c r="AU977" s="173" t="s">
        <v>86</v>
      </c>
      <c r="AY977" s="38" t="s">
        <v>245</v>
      </c>
      <c r="BE977" s="174">
        <f>IF(N977="základní",J977,0)</f>
        <v>0</v>
      </c>
      <c r="BF977" s="174">
        <f>IF(N977="snížená",J977,0)</f>
        <v>0</v>
      </c>
      <c r="BG977" s="174">
        <f>IF(N977="zákl. přenesená",J977,0)</f>
        <v>0</v>
      </c>
      <c r="BH977" s="174">
        <f>IF(N977="sníž. přenesená",J977,0)</f>
        <v>0</v>
      </c>
      <c r="BI977" s="174">
        <f>IF(N977="nulová",J977,0)</f>
        <v>0</v>
      </c>
      <c r="BJ977" s="38" t="s">
        <v>8</v>
      </c>
      <c r="BK977" s="174">
        <f>ROUND(I977*H977,0)</f>
        <v>0</v>
      </c>
      <c r="BL977" s="38" t="s">
        <v>407</v>
      </c>
      <c r="BM977" s="173" t="s">
        <v>1554</v>
      </c>
    </row>
    <row r="978" spans="2:65" s="176" customFormat="1">
      <c r="B978" s="175"/>
      <c r="D978" s="177" t="s">
        <v>254</v>
      </c>
      <c r="E978" s="178" t="s">
        <v>1</v>
      </c>
      <c r="F978" s="179" t="s">
        <v>1555</v>
      </c>
      <c r="H978" s="180">
        <v>21</v>
      </c>
      <c r="I978" s="23"/>
      <c r="L978" s="175"/>
      <c r="M978" s="181"/>
      <c r="T978" s="182"/>
      <c r="AT978" s="178" t="s">
        <v>254</v>
      </c>
      <c r="AU978" s="178" t="s">
        <v>86</v>
      </c>
      <c r="AV978" s="176" t="s">
        <v>86</v>
      </c>
      <c r="AW978" s="176" t="s">
        <v>33</v>
      </c>
      <c r="AX978" s="176" t="s">
        <v>77</v>
      </c>
      <c r="AY978" s="178" t="s">
        <v>245</v>
      </c>
    </row>
    <row r="979" spans="2:65" s="176" customFormat="1">
      <c r="B979" s="175"/>
      <c r="D979" s="177" t="s">
        <v>254</v>
      </c>
      <c r="E979" s="178" t="s">
        <v>1</v>
      </c>
      <c r="F979" s="179" t="s">
        <v>1556</v>
      </c>
      <c r="H979" s="180">
        <v>9</v>
      </c>
      <c r="I979" s="23"/>
      <c r="L979" s="175"/>
      <c r="M979" s="181"/>
      <c r="T979" s="182"/>
      <c r="AT979" s="178" t="s">
        <v>254</v>
      </c>
      <c r="AU979" s="178" t="s">
        <v>86</v>
      </c>
      <c r="AV979" s="176" t="s">
        <v>86</v>
      </c>
      <c r="AW979" s="176" t="s">
        <v>33</v>
      </c>
      <c r="AX979" s="176" t="s">
        <v>77</v>
      </c>
      <c r="AY979" s="178" t="s">
        <v>245</v>
      </c>
    </row>
    <row r="980" spans="2:65" s="184" customFormat="1">
      <c r="B980" s="183"/>
      <c r="D980" s="177" t="s">
        <v>254</v>
      </c>
      <c r="E980" s="185" t="s">
        <v>1</v>
      </c>
      <c r="F980" s="186" t="s">
        <v>265</v>
      </c>
      <c r="H980" s="187">
        <v>30</v>
      </c>
      <c r="I980" s="24"/>
      <c r="L980" s="183"/>
      <c r="M980" s="188"/>
      <c r="T980" s="189"/>
      <c r="AT980" s="185" t="s">
        <v>254</v>
      </c>
      <c r="AU980" s="185" t="s">
        <v>86</v>
      </c>
      <c r="AV980" s="184" t="s">
        <v>258</v>
      </c>
      <c r="AW980" s="184" t="s">
        <v>33</v>
      </c>
      <c r="AX980" s="184" t="s">
        <v>8</v>
      </c>
      <c r="AY980" s="185" t="s">
        <v>245</v>
      </c>
    </row>
    <row r="981" spans="2:65" s="51" customFormat="1" ht="24.2" customHeight="1">
      <c r="B981" s="50"/>
      <c r="C981" s="190" t="s">
        <v>1557</v>
      </c>
      <c r="D981" s="190" t="s">
        <v>376</v>
      </c>
      <c r="E981" s="191" t="s">
        <v>1558</v>
      </c>
      <c r="F981" s="192" t="s">
        <v>1559</v>
      </c>
      <c r="G981" s="193" t="s">
        <v>251</v>
      </c>
      <c r="H981" s="194">
        <v>19.574999999999999</v>
      </c>
      <c r="I981" s="25"/>
      <c r="J981" s="195">
        <f>ROUND(I981*H981,0)</f>
        <v>0</v>
      </c>
      <c r="K981" s="192" t="s">
        <v>252</v>
      </c>
      <c r="L981" s="196"/>
      <c r="M981" s="197" t="s">
        <v>1</v>
      </c>
      <c r="N981" s="198" t="s">
        <v>42</v>
      </c>
      <c r="P981" s="171">
        <f>O981*H981</f>
        <v>0</v>
      </c>
      <c r="Q981" s="171">
        <v>2.9170000000000001E-2</v>
      </c>
      <c r="R981" s="171">
        <f>Q981*H981</f>
        <v>0.57100275</v>
      </c>
      <c r="S981" s="171">
        <v>0</v>
      </c>
      <c r="T981" s="172">
        <f>S981*H981</f>
        <v>0</v>
      </c>
      <c r="AR981" s="173" t="s">
        <v>511</v>
      </c>
      <c r="AT981" s="173" t="s">
        <v>376</v>
      </c>
      <c r="AU981" s="173" t="s">
        <v>86</v>
      </c>
      <c r="AY981" s="38" t="s">
        <v>245</v>
      </c>
      <c r="BE981" s="174">
        <f>IF(N981="základní",J981,0)</f>
        <v>0</v>
      </c>
      <c r="BF981" s="174">
        <f>IF(N981="snížená",J981,0)</f>
        <v>0</v>
      </c>
      <c r="BG981" s="174">
        <f>IF(N981="zákl. přenesená",J981,0)</f>
        <v>0</v>
      </c>
      <c r="BH981" s="174">
        <f>IF(N981="sníž. přenesená",J981,0)</f>
        <v>0</v>
      </c>
      <c r="BI981" s="174">
        <f>IF(N981="nulová",J981,0)</f>
        <v>0</v>
      </c>
      <c r="BJ981" s="38" t="s">
        <v>8</v>
      </c>
      <c r="BK981" s="174">
        <f>ROUND(I981*H981,0)</f>
        <v>0</v>
      </c>
      <c r="BL981" s="38" t="s">
        <v>407</v>
      </c>
      <c r="BM981" s="173" t="s">
        <v>1560</v>
      </c>
    </row>
    <row r="982" spans="2:65" s="176" customFormat="1">
      <c r="B982" s="175"/>
      <c r="D982" s="177" t="s">
        <v>254</v>
      </c>
      <c r="E982" s="178" t="s">
        <v>1</v>
      </c>
      <c r="F982" s="179" t="s">
        <v>1561</v>
      </c>
      <c r="H982" s="180">
        <v>12.285</v>
      </c>
      <c r="I982" s="23"/>
      <c r="L982" s="175"/>
      <c r="M982" s="181"/>
      <c r="T982" s="182"/>
      <c r="AT982" s="178" t="s">
        <v>254</v>
      </c>
      <c r="AU982" s="178" t="s">
        <v>86</v>
      </c>
      <c r="AV982" s="176" t="s">
        <v>86</v>
      </c>
      <c r="AW982" s="176" t="s">
        <v>33</v>
      </c>
      <c r="AX982" s="176" t="s">
        <v>77</v>
      </c>
      <c r="AY982" s="178" t="s">
        <v>245</v>
      </c>
    </row>
    <row r="983" spans="2:65" s="176" customFormat="1">
      <c r="B983" s="175"/>
      <c r="D983" s="177" t="s">
        <v>254</v>
      </c>
      <c r="E983" s="178" t="s">
        <v>1</v>
      </c>
      <c r="F983" s="179" t="s">
        <v>1562</v>
      </c>
      <c r="H983" s="180">
        <v>7.29</v>
      </c>
      <c r="I983" s="23"/>
      <c r="L983" s="175"/>
      <c r="M983" s="181"/>
      <c r="T983" s="182"/>
      <c r="AT983" s="178" t="s">
        <v>254</v>
      </c>
      <c r="AU983" s="178" t="s">
        <v>86</v>
      </c>
      <c r="AV983" s="176" t="s">
        <v>86</v>
      </c>
      <c r="AW983" s="176" t="s">
        <v>33</v>
      </c>
      <c r="AX983" s="176" t="s">
        <v>77</v>
      </c>
      <c r="AY983" s="178" t="s">
        <v>245</v>
      </c>
    </row>
    <row r="984" spans="2:65" s="184" customFormat="1">
      <c r="B984" s="183"/>
      <c r="D984" s="177" t="s">
        <v>254</v>
      </c>
      <c r="E984" s="185" t="s">
        <v>1</v>
      </c>
      <c r="F984" s="186" t="s">
        <v>265</v>
      </c>
      <c r="H984" s="187">
        <v>19.574999999999999</v>
      </c>
      <c r="I984" s="24"/>
      <c r="L984" s="183"/>
      <c r="M984" s="188"/>
      <c r="T984" s="189"/>
      <c r="AT984" s="185" t="s">
        <v>254</v>
      </c>
      <c r="AU984" s="185" t="s">
        <v>86</v>
      </c>
      <c r="AV984" s="184" t="s">
        <v>258</v>
      </c>
      <c r="AW984" s="184" t="s">
        <v>33</v>
      </c>
      <c r="AX984" s="184" t="s">
        <v>8</v>
      </c>
      <c r="AY984" s="185" t="s">
        <v>245</v>
      </c>
    </row>
    <row r="985" spans="2:65" s="51" customFormat="1" ht="24.2" customHeight="1">
      <c r="B985" s="50"/>
      <c r="C985" s="163" t="s">
        <v>1563</v>
      </c>
      <c r="D985" s="163" t="s">
        <v>248</v>
      </c>
      <c r="E985" s="164" t="s">
        <v>1564</v>
      </c>
      <c r="F985" s="165" t="s">
        <v>1565</v>
      </c>
      <c r="G985" s="166" t="s">
        <v>361</v>
      </c>
      <c r="H985" s="167">
        <v>6</v>
      </c>
      <c r="I985" s="22"/>
      <c r="J985" s="168">
        <f>ROUND(I985*H985,0)</f>
        <v>0</v>
      </c>
      <c r="K985" s="165" t="s">
        <v>252</v>
      </c>
      <c r="L985" s="50"/>
      <c r="M985" s="169" t="s">
        <v>1</v>
      </c>
      <c r="N985" s="170" t="s">
        <v>42</v>
      </c>
      <c r="P985" s="171">
        <f>O985*H985</f>
        <v>0</v>
      </c>
      <c r="Q985" s="171">
        <v>2.6848749999999999E-4</v>
      </c>
      <c r="R985" s="171">
        <f>Q985*H985</f>
        <v>1.610925E-3</v>
      </c>
      <c r="S985" s="171">
        <v>0</v>
      </c>
      <c r="T985" s="172">
        <f>S985*H985</f>
        <v>0</v>
      </c>
      <c r="AR985" s="173" t="s">
        <v>407</v>
      </c>
      <c r="AT985" s="173" t="s">
        <v>248</v>
      </c>
      <c r="AU985" s="173" t="s">
        <v>86</v>
      </c>
      <c r="AY985" s="38" t="s">
        <v>245</v>
      </c>
      <c r="BE985" s="174">
        <f>IF(N985="základní",J985,0)</f>
        <v>0</v>
      </c>
      <c r="BF985" s="174">
        <f>IF(N985="snížená",J985,0)</f>
        <v>0</v>
      </c>
      <c r="BG985" s="174">
        <f>IF(N985="zákl. přenesená",J985,0)</f>
        <v>0</v>
      </c>
      <c r="BH985" s="174">
        <f>IF(N985="sníž. přenesená",J985,0)</f>
        <v>0</v>
      </c>
      <c r="BI985" s="174">
        <f>IF(N985="nulová",J985,0)</f>
        <v>0</v>
      </c>
      <c r="BJ985" s="38" t="s">
        <v>8</v>
      </c>
      <c r="BK985" s="174">
        <f>ROUND(I985*H985,0)</f>
        <v>0</v>
      </c>
      <c r="BL985" s="38" t="s">
        <v>407</v>
      </c>
      <c r="BM985" s="173" t="s">
        <v>1566</v>
      </c>
    </row>
    <row r="986" spans="2:65" s="176" customFormat="1">
      <c r="B986" s="175"/>
      <c r="D986" s="177" t="s">
        <v>254</v>
      </c>
      <c r="E986" s="178" t="s">
        <v>1</v>
      </c>
      <c r="F986" s="179" t="s">
        <v>1546</v>
      </c>
      <c r="H986" s="180">
        <v>6</v>
      </c>
      <c r="I986" s="23"/>
      <c r="L986" s="175"/>
      <c r="M986" s="181"/>
      <c r="T986" s="182"/>
      <c r="AT986" s="178" t="s">
        <v>254</v>
      </c>
      <c r="AU986" s="178" t="s">
        <v>86</v>
      </c>
      <c r="AV986" s="176" t="s">
        <v>86</v>
      </c>
      <c r="AW986" s="176" t="s">
        <v>33</v>
      </c>
      <c r="AX986" s="176" t="s">
        <v>77</v>
      </c>
      <c r="AY986" s="178" t="s">
        <v>245</v>
      </c>
    </row>
    <row r="987" spans="2:65" s="184" customFormat="1">
      <c r="B987" s="183"/>
      <c r="D987" s="177" t="s">
        <v>254</v>
      </c>
      <c r="E987" s="185" t="s">
        <v>1</v>
      </c>
      <c r="F987" s="186" t="s">
        <v>265</v>
      </c>
      <c r="H987" s="187">
        <v>6</v>
      </c>
      <c r="I987" s="24"/>
      <c r="L987" s="183"/>
      <c r="M987" s="188"/>
      <c r="T987" s="189"/>
      <c r="AT987" s="185" t="s">
        <v>254</v>
      </c>
      <c r="AU987" s="185" t="s">
        <v>86</v>
      </c>
      <c r="AV987" s="184" t="s">
        <v>258</v>
      </c>
      <c r="AW987" s="184" t="s">
        <v>33</v>
      </c>
      <c r="AX987" s="184" t="s">
        <v>8</v>
      </c>
      <c r="AY987" s="185" t="s">
        <v>245</v>
      </c>
    </row>
    <row r="988" spans="2:65" s="51" customFormat="1" ht="24.2" customHeight="1">
      <c r="B988" s="50"/>
      <c r="C988" s="190" t="s">
        <v>1567</v>
      </c>
      <c r="D988" s="190" t="s">
        <v>376</v>
      </c>
      <c r="E988" s="191" t="s">
        <v>1568</v>
      </c>
      <c r="F988" s="192" t="s">
        <v>1569</v>
      </c>
      <c r="G988" s="193" t="s">
        <v>251</v>
      </c>
      <c r="H988" s="194">
        <v>4.32</v>
      </c>
      <c r="I988" s="25"/>
      <c r="J988" s="195">
        <f>ROUND(I988*H988,0)</f>
        <v>0</v>
      </c>
      <c r="K988" s="192" t="s">
        <v>252</v>
      </c>
      <c r="L988" s="196"/>
      <c r="M988" s="197" t="s">
        <v>1</v>
      </c>
      <c r="N988" s="198" t="s">
        <v>42</v>
      </c>
      <c r="P988" s="171">
        <f>O988*H988</f>
        <v>0</v>
      </c>
      <c r="Q988" s="171">
        <v>3.4720000000000001E-2</v>
      </c>
      <c r="R988" s="171">
        <f>Q988*H988</f>
        <v>0.14999040000000002</v>
      </c>
      <c r="S988" s="171">
        <v>0</v>
      </c>
      <c r="T988" s="172">
        <f>S988*H988</f>
        <v>0</v>
      </c>
      <c r="AR988" s="173" t="s">
        <v>511</v>
      </c>
      <c r="AT988" s="173" t="s">
        <v>376</v>
      </c>
      <c r="AU988" s="173" t="s">
        <v>86</v>
      </c>
      <c r="AY988" s="38" t="s">
        <v>245</v>
      </c>
      <c r="BE988" s="174">
        <f>IF(N988="základní",J988,0)</f>
        <v>0</v>
      </c>
      <c r="BF988" s="174">
        <f>IF(N988="snížená",J988,0)</f>
        <v>0</v>
      </c>
      <c r="BG988" s="174">
        <f>IF(N988="zákl. přenesená",J988,0)</f>
        <v>0</v>
      </c>
      <c r="BH988" s="174">
        <f>IF(N988="sníž. přenesená",J988,0)</f>
        <v>0</v>
      </c>
      <c r="BI988" s="174">
        <f>IF(N988="nulová",J988,0)</f>
        <v>0</v>
      </c>
      <c r="BJ988" s="38" t="s">
        <v>8</v>
      </c>
      <c r="BK988" s="174">
        <f>ROUND(I988*H988,0)</f>
        <v>0</v>
      </c>
      <c r="BL988" s="38" t="s">
        <v>407</v>
      </c>
      <c r="BM988" s="173" t="s">
        <v>1570</v>
      </c>
    </row>
    <row r="989" spans="2:65" s="176" customFormat="1">
      <c r="B989" s="175"/>
      <c r="D989" s="177" t="s">
        <v>254</v>
      </c>
      <c r="E989" s="178" t="s">
        <v>1</v>
      </c>
      <c r="F989" s="179" t="s">
        <v>1571</v>
      </c>
      <c r="H989" s="180">
        <v>4.32</v>
      </c>
      <c r="I989" s="23"/>
      <c r="L989" s="175"/>
      <c r="M989" s="181"/>
      <c r="T989" s="182"/>
      <c r="AT989" s="178" t="s">
        <v>254</v>
      </c>
      <c r="AU989" s="178" t="s">
        <v>86</v>
      </c>
      <c r="AV989" s="176" t="s">
        <v>86</v>
      </c>
      <c r="AW989" s="176" t="s">
        <v>33</v>
      </c>
      <c r="AX989" s="176" t="s">
        <v>77</v>
      </c>
      <c r="AY989" s="178" t="s">
        <v>245</v>
      </c>
    </row>
    <row r="990" spans="2:65" s="184" customFormat="1">
      <c r="B990" s="183"/>
      <c r="D990" s="177" t="s">
        <v>254</v>
      </c>
      <c r="E990" s="185" t="s">
        <v>1</v>
      </c>
      <c r="F990" s="186" t="s">
        <v>265</v>
      </c>
      <c r="H990" s="187">
        <v>4.32</v>
      </c>
      <c r="I990" s="24"/>
      <c r="L990" s="183"/>
      <c r="M990" s="188"/>
      <c r="T990" s="189"/>
      <c r="AT990" s="185" t="s">
        <v>254</v>
      </c>
      <c r="AU990" s="185" t="s">
        <v>86</v>
      </c>
      <c r="AV990" s="184" t="s">
        <v>258</v>
      </c>
      <c r="AW990" s="184" t="s">
        <v>33</v>
      </c>
      <c r="AX990" s="184" t="s">
        <v>8</v>
      </c>
      <c r="AY990" s="185" t="s">
        <v>245</v>
      </c>
    </row>
    <row r="991" spans="2:65" s="51" customFormat="1" ht="24.2" customHeight="1">
      <c r="B991" s="50"/>
      <c r="C991" s="163" t="s">
        <v>1572</v>
      </c>
      <c r="D991" s="163" t="s">
        <v>248</v>
      </c>
      <c r="E991" s="164" t="s">
        <v>1573</v>
      </c>
      <c r="F991" s="165" t="s">
        <v>1574</v>
      </c>
      <c r="G991" s="166" t="s">
        <v>566</v>
      </c>
      <c r="H991" s="167">
        <v>77.37</v>
      </c>
      <c r="I991" s="22"/>
      <c r="J991" s="168">
        <f>ROUND(I991*H991,0)</f>
        <v>0</v>
      </c>
      <c r="K991" s="165" t="s">
        <v>252</v>
      </c>
      <c r="L991" s="50"/>
      <c r="M991" s="169" t="s">
        <v>1</v>
      </c>
      <c r="N991" s="170" t="s">
        <v>42</v>
      </c>
      <c r="P991" s="171">
        <f>O991*H991</f>
        <v>0</v>
      </c>
      <c r="Q991" s="171">
        <v>1.6025109999999999E-4</v>
      </c>
      <c r="R991" s="171">
        <f>Q991*H991</f>
        <v>1.2398627606999999E-2</v>
      </c>
      <c r="S991" s="171">
        <v>0</v>
      </c>
      <c r="T991" s="172">
        <f>S991*H991</f>
        <v>0</v>
      </c>
      <c r="AR991" s="173" t="s">
        <v>407</v>
      </c>
      <c r="AT991" s="173" t="s">
        <v>248</v>
      </c>
      <c r="AU991" s="173" t="s">
        <v>86</v>
      </c>
      <c r="AY991" s="38" t="s">
        <v>245</v>
      </c>
      <c r="BE991" s="174">
        <f>IF(N991="základní",J991,0)</f>
        <v>0</v>
      </c>
      <c r="BF991" s="174">
        <f>IF(N991="snížená",J991,0)</f>
        <v>0</v>
      </c>
      <c r="BG991" s="174">
        <f>IF(N991="zákl. přenesená",J991,0)</f>
        <v>0</v>
      </c>
      <c r="BH991" s="174">
        <f>IF(N991="sníž. přenesená",J991,0)</f>
        <v>0</v>
      </c>
      <c r="BI991" s="174">
        <f>IF(N991="nulová",J991,0)</f>
        <v>0</v>
      </c>
      <c r="BJ991" s="38" t="s">
        <v>8</v>
      </c>
      <c r="BK991" s="174">
        <f>ROUND(I991*H991,0)</f>
        <v>0</v>
      </c>
      <c r="BL991" s="38" t="s">
        <v>407</v>
      </c>
      <c r="BM991" s="173" t="s">
        <v>1575</v>
      </c>
    </row>
    <row r="992" spans="2:65" s="176" customFormat="1">
      <c r="B992" s="175"/>
      <c r="D992" s="177" t="s">
        <v>254</v>
      </c>
      <c r="E992" s="178" t="s">
        <v>1</v>
      </c>
      <c r="F992" s="179" t="s">
        <v>1576</v>
      </c>
      <c r="H992" s="180">
        <v>24.57</v>
      </c>
      <c r="I992" s="23"/>
      <c r="L992" s="175"/>
      <c r="M992" s="181"/>
      <c r="T992" s="182"/>
      <c r="AT992" s="178" t="s">
        <v>254</v>
      </c>
      <c r="AU992" s="178" t="s">
        <v>86</v>
      </c>
      <c r="AV992" s="176" t="s">
        <v>86</v>
      </c>
      <c r="AW992" s="176" t="s">
        <v>33</v>
      </c>
      <c r="AX992" s="176" t="s">
        <v>77</v>
      </c>
      <c r="AY992" s="178" t="s">
        <v>245</v>
      </c>
    </row>
    <row r="993" spans="2:65" s="176" customFormat="1">
      <c r="B993" s="175"/>
      <c r="D993" s="177" t="s">
        <v>254</v>
      </c>
      <c r="E993" s="178" t="s">
        <v>1</v>
      </c>
      <c r="F993" s="179" t="s">
        <v>1577</v>
      </c>
      <c r="H993" s="180">
        <v>32.4</v>
      </c>
      <c r="I993" s="23"/>
      <c r="L993" s="175"/>
      <c r="M993" s="181"/>
      <c r="T993" s="182"/>
      <c r="AT993" s="178" t="s">
        <v>254</v>
      </c>
      <c r="AU993" s="178" t="s">
        <v>86</v>
      </c>
      <c r="AV993" s="176" t="s">
        <v>86</v>
      </c>
      <c r="AW993" s="176" t="s">
        <v>33</v>
      </c>
      <c r="AX993" s="176" t="s">
        <v>77</v>
      </c>
      <c r="AY993" s="178" t="s">
        <v>245</v>
      </c>
    </row>
    <row r="994" spans="2:65" s="176" customFormat="1">
      <c r="B994" s="175"/>
      <c r="D994" s="177" t="s">
        <v>254</v>
      </c>
      <c r="E994" s="178" t="s">
        <v>1</v>
      </c>
      <c r="F994" s="179" t="s">
        <v>1578</v>
      </c>
      <c r="H994" s="180">
        <v>20.399999999999999</v>
      </c>
      <c r="I994" s="23"/>
      <c r="L994" s="175"/>
      <c r="M994" s="181"/>
      <c r="T994" s="182"/>
      <c r="AT994" s="178" t="s">
        <v>254</v>
      </c>
      <c r="AU994" s="178" t="s">
        <v>86</v>
      </c>
      <c r="AV994" s="176" t="s">
        <v>86</v>
      </c>
      <c r="AW994" s="176" t="s">
        <v>33</v>
      </c>
      <c r="AX994" s="176" t="s">
        <v>77</v>
      </c>
      <c r="AY994" s="178" t="s">
        <v>245</v>
      </c>
    </row>
    <row r="995" spans="2:65" s="184" customFormat="1">
      <c r="B995" s="183"/>
      <c r="D995" s="177" t="s">
        <v>254</v>
      </c>
      <c r="E995" s="185" t="s">
        <v>1</v>
      </c>
      <c r="F995" s="186" t="s">
        <v>265</v>
      </c>
      <c r="H995" s="187">
        <v>77.37</v>
      </c>
      <c r="I995" s="24"/>
      <c r="L995" s="183"/>
      <c r="M995" s="188"/>
      <c r="T995" s="189"/>
      <c r="AT995" s="185" t="s">
        <v>254</v>
      </c>
      <c r="AU995" s="185" t="s">
        <v>86</v>
      </c>
      <c r="AV995" s="184" t="s">
        <v>258</v>
      </c>
      <c r="AW995" s="184" t="s">
        <v>33</v>
      </c>
      <c r="AX995" s="184" t="s">
        <v>8</v>
      </c>
      <c r="AY995" s="185" t="s">
        <v>245</v>
      </c>
    </row>
    <row r="996" spans="2:65" s="51" customFormat="1" ht="24.2" customHeight="1">
      <c r="B996" s="50"/>
      <c r="C996" s="163" t="s">
        <v>1579</v>
      </c>
      <c r="D996" s="163" t="s">
        <v>248</v>
      </c>
      <c r="E996" s="164" t="s">
        <v>1580</v>
      </c>
      <c r="F996" s="165" t="s">
        <v>1581</v>
      </c>
      <c r="G996" s="166" t="s">
        <v>361</v>
      </c>
      <c r="H996" s="167">
        <v>3</v>
      </c>
      <c r="I996" s="22"/>
      <c r="J996" s="168">
        <f>ROUND(I996*H996,0)</f>
        <v>0</v>
      </c>
      <c r="K996" s="165" t="s">
        <v>252</v>
      </c>
      <c r="L996" s="50"/>
      <c r="M996" s="169" t="s">
        <v>1</v>
      </c>
      <c r="N996" s="170" t="s">
        <v>42</v>
      </c>
      <c r="P996" s="171">
        <f>O996*H996</f>
        <v>0</v>
      </c>
      <c r="Q996" s="171">
        <v>0</v>
      </c>
      <c r="R996" s="171">
        <f>Q996*H996</f>
        <v>0</v>
      </c>
      <c r="S996" s="171">
        <v>0</v>
      </c>
      <c r="T996" s="172">
        <f>S996*H996</f>
        <v>0</v>
      </c>
      <c r="AR996" s="173" t="s">
        <v>407</v>
      </c>
      <c r="AT996" s="173" t="s">
        <v>248</v>
      </c>
      <c r="AU996" s="173" t="s">
        <v>86</v>
      </c>
      <c r="AY996" s="38" t="s">
        <v>245</v>
      </c>
      <c r="BE996" s="174">
        <f>IF(N996="základní",J996,0)</f>
        <v>0</v>
      </c>
      <c r="BF996" s="174">
        <f>IF(N996="snížená",J996,0)</f>
        <v>0</v>
      </c>
      <c r="BG996" s="174">
        <f>IF(N996="zákl. přenesená",J996,0)</f>
        <v>0</v>
      </c>
      <c r="BH996" s="174">
        <f>IF(N996="sníž. přenesená",J996,0)</f>
        <v>0</v>
      </c>
      <c r="BI996" s="174">
        <f>IF(N996="nulová",J996,0)</f>
        <v>0</v>
      </c>
      <c r="BJ996" s="38" t="s">
        <v>8</v>
      </c>
      <c r="BK996" s="174">
        <f>ROUND(I996*H996,0)</f>
        <v>0</v>
      </c>
      <c r="BL996" s="38" t="s">
        <v>407</v>
      </c>
      <c r="BM996" s="173" t="s">
        <v>1582</v>
      </c>
    </row>
    <row r="997" spans="2:65" s="176" customFormat="1">
      <c r="B997" s="175"/>
      <c r="D997" s="177" t="s">
        <v>254</v>
      </c>
      <c r="E997" s="178" t="s">
        <v>1</v>
      </c>
      <c r="F997" s="179" t="s">
        <v>684</v>
      </c>
      <c r="H997" s="180">
        <v>2</v>
      </c>
      <c r="I997" s="23"/>
      <c r="L997" s="175"/>
      <c r="M997" s="181"/>
      <c r="T997" s="182"/>
      <c r="AT997" s="178" t="s">
        <v>254</v>
      </c>
      <c r="AU997" s="178" t="s">
        <v>86</v>
      </c>
      <c r="AV997" s="176" t="s">
        <v>86</v>
      </c>
      <c r="AW997" s="176" t="s">
        <v>33</v>
      </c>
      <c r="AX997" s="176" t="s">
        <v>77</v>
      </c>
      <c r="AY997" s="178" t="s">
        <v>245</v>
      </c>
    </row>
    <row r="998" spans="2:65" s="176" customFormat="1">
      <c r="B998" s="175"/>
      <c r="D998" s="177" t="s">
        <v>254</v>
      </c>
      <c r="E998" s="178" t="s">
        <v>1</v>
      </c>
      <c r="F998" s="179" t="s">
        <v>685</v>
      </c>
      <c r="H998" s="180">
        <v>1</v>
      </c>
      <c r="I998" s="23"/>
      <c r="L998" s="175"/>
      <c r="M998" s="181"/>
      <c r="T998" s="182"/>
      <c r="AT998" s="178" t="s">
        <v>254</v>
      </c>
      <c r="AU998" s="178" t="s">
        <v>86</v>
      </c>
      <c r="AV998" s="176" t="s">
        <v>86</v>
      </c>
      <c r="AW998" s="176" t="s">
        <v>33</v>
      </c>
      <c r="AX998" s="176" t="s">
        <v>77</v>
      </c>
      <c r="AY998" s="178" t="s">
        <v>245</v>
      </c>
    </row>
    <row r="999" spans="2:65" s="184" customFormat="1">
      <c r="B999" s="183"/>
      <c r="D999" s="177" t="s">
        <v>254</v>
      </c>
      <c r="E999" s="185" t="s">
        <v>1</v>
      </c>
      <c r="F999" s="186" t="s">
        <v>265</v>
      </c>
      <c r="H999" s="187">
        <v>3</v>
      </c>
      <c r="I999" s="24"/>
      <c r="L999" s="183"/>
      <c r="M999" s="188"/>
      <c r="T999" s="189"/>
      <c r="AT999" s="185" t="s">
        <v>254</v>
      </c>
      <c r="AU999" s="185" t="s">
        <v>86</v>
      </c>
      <c r="AV999" s="184" t="s">
        <v>258</v>
      </c>
      <c r="AW999" s="184" t="s">
        <v>33</v>
      </c>
      <c r="AX999" s="184" t="s">
        <v>8</v>
      </c>
      <c r="AY999" s="185" t="s">
        <v>245</v>
      </c>
    </row>
    <row r="1000" spans="2:65" s="51" customFormat="1" ht="24.2" customHeight="1">
      <c r="B1000" s="50"/>
      <c r="C1000" s="190" t="s">
        <v>1583</v>
      </c>
      <c r="D1000" s="190" t="s">
        <v>376</v>
      </c>
      <c r="E1000" s="191" t="s">
        <v>1584</v>
      </c>
      <c r="F1000" s="192" t="s">
        <v>1585</v>
      </c>
      <c r="G1000" s="193" t="s">
        <v>361</v>
      </c>
      <c r="H1000" s="194">
        <v>1</v>
      </c>
      <c r="I1000" s="25"/>
      <c r="J1000" s="195">
        <f>ROUND(I1000*H1000,0)</f>
        <v>0</v>
      </c>
      <c r="K1000" s="192" t="s">
        <v>252</v>
      </c>
      <c r="L1000" s="196"/>
      <c r="M1000" s="197" t="s">
        <v>1</v>
      </c>
      <c r="N1000" s="198" t="s">
        <v>42</v>
      </c>
      <c r="P1000" s="171">
        <f>O1000*H1000</f>
        <v>0</v>
      </c>
      <c r="Q1000" s="171">
        <v>1.6E-2</v>
      </c>
      <c r="R1000" s="171">
        <f>Q1000*H1000</f>
        <v>1.6E-2</v>
      </c>
      <c r="S1000" s="171">
        <v>0</v>
      </c>
      <c r="T1000" s="172">
        <f>S1000*H1000</f>
        <v>0</v>
      </c>
      <c r="AR1000" s="173" t="s">
        <v>511</v>
      </c>
      <c r="AT1000" s="173" t="s">
        <v>376</v>
      </c>
      <c r="AU1000" s="173" t="s">
        <v>86</v>
      </c>
      <c r="AY1000" s="38" t="s">
        <v>245</v>
      </c>
      <c r="BE1000" s="174">
        <f>IF(N1000="základní",J1000,0)</f>
        <v>0</v>
      </c>
      <c r="BF1000" s="174">
        <f>IF(N1000="snížená",J1000,0)</f>
        <v>0</v>
      </c>
      <c r="BG1000" s="174">
        <f>IF(N1000="zákl. přenesená",J1000,0)</f>
        <v>0</v>
      </c>
      <c r="BH1000" s="174">
        <f>IF(N1000="sníž. přenesená",J1000,0)</f>
        <v>0</v>
      </c>
      <c r="BI1000" s="174">
        <f>IF(N1000="nulová",J1000,0)</f>
        <v>0</v>
      </c>
      <c r="BJ1000" s="38" t="s">
        <v>8</v>
      </c>
      <c r="BK1000" s="174">
        <f>ROUND(I1000*H1000,0)</f>
        <v>0</v>
      </c>
      <c r="BL1000" s="38" t="s">
        <v>407</v>
      </c>
      <c r="BM1000" s="173" t="s">
        <v>1586</v>
      </c>
    </row>
    <row r="1001" spans="2:65" s="176" customFormat="1">
      <c r="B1001" s="175"/>
      <c r="D1001" s="177" t="s">
        <v>254</v>
      </c>
      <c r="E1001" s="178" t="s">
        <v>1</v>
      </c>
      <c r="F1001" s="179" t="s">
        <v>685</v>
      </c>
      <c r="H1001" s="180">
        <v>1</v>
      </c>
      <c r="I1001" s="23"/>
      <c r="L1001" s="175"/>
      <c r="M1001" s="181"/>
      <c r="T1001" s="182"/>
      <c r="AT1001" s="178" t="s">
        <v>254</v>
      </c>
      <c r="AU1001" s="178" t="s">
        <v>86</v>
      </c>
      <c r="AV1001" s="176" t="s">
        <v>86</v>
      </c>
      <c r="AW1001" s="176" t="s">
        <v>33</v>
      </c>
      <c r="AX1001" s="176" t="s">
        <v>8</v>
      </c>
      <c r="AY1001" s="178" t="s">
        <v>245</v>
      </c>
    </row>
    <row r="1002" spans="2:65" s="51" customFormat="1" ht="24.2" customHeight="1">
      <c r="B1002" s="50"/>
      <c r="C1002" s="190" t="s">
        <v>1587</v>
      </c>
      <c r="D1002" s="190" t="s">
        <v>376</v>
      </c>
      <c r="E1002" s="191" t="s">
        <v>1588</v>
      </c>
      <c r="F1002" s="192" t="s">
        <v>1589</v>
      </c>
      <c r="G1002" s="193" t="s">
        <v>361</v>
      </c>
      <c r="H1002" s="194">
        <v>2</v>
      </c>
      <c r="I1002" s="25"/>
      <c r="J1002" s="195">
        <f>ROUND(I1002*H1002,0)</f>
        <v>0</v>
      </c>
      <c r="K1002" s="192" t="s">
        <v>252</v>
      </c>
      <c r="L1002" s="196"/>
      <c r="M1002" s="197" t="s">
        <v>1</v>
      </c>
      <c r="N1002" s="198" t="s">
        <v>42</v>
      </c>
      <c r="P1002" s="171">
        <f>O1002*H1002</f>
        <v>0</v>
      </c>
      <c r="Q1002" s="171">
        <v>0.02</v>
      </c>
      <c r="R1002" s="171">
        <f>Q1002*H1002</f>
        <v>0.04</v>
      </c>
      <c r="S1002" s="171">
        <v>0</v>
      </c>
      <c r="T1002" s="172">
        <f>S1002*H1002</f>
        <v>0</v>
      </c>
      <c r="AR1002" s="173" t="s">
        <v>511</v>
      </c>
      <c r="AT1002" s="173" t="s">
        <v>376</v>
      </c>
      <c r="AU1002" s="173" t="s">
        <v>86</v>
      </c>
      <c r="AY1002" s="38" t="s">
        <v>245</v>
      </c>
      <c r="BE1002" s="174">
        <f>IF(N1002="základní",J1002,0)</f>
        <v>0</v>
      </c>
      <c r="BF1002" s="174">
        <f>IF(N1002="snížená",J1002,0)</f>
        <v>0</v>
      </c>
      <c r="BG1002" s="174">
        <f>IF(N1002="zákl. přenesená",J1002,0)</f>
        <v>0</v>
      </c>
      <c r="BH1002" s="174">
        <f>IF(N1002="sníž. přenesená",J1002,0)</f>
        <v>0</v>
      </c>
      <c r="BI1002" s="174">
        <f>IF(N1002="nulová",J1002,0)</f>
        <v>0</v>
      </c>
      <c r="BJ1002" s="38" t="s">
        <v>8</v>
      </c>
      <c r="BK1002" s="174">
        <f>ROUND(I1002*H1002,0)</f>
        <v>0</v>
      </c>
      <c r="BL1002" s="38" t="s">
        <v>407</v>
      </c>
      <c r="BM1002" s="173" t="s">
        <v>1590</v>
      </c>
    </row>
    <row r="1003" spans="2:65" s="176" customFormat="1">
      <c r="B1003" s="175"/>
      <c r="D1003" s="177" t="s">
        <v>254</v>
      </c>
      <c r="E1003" s="178" t="s">
        <v>1</v>
      </c>
      <c r="F1003" s="179" t="s">
        <v>684</v>
      </c>
      <c r="H1003" s="180">
        <v>2</v>
      </c>
      <c r="I1003" s="23"/>
      <c r="L1003" s="175"/>
      <c r="M1003" s="181"/>
      <c r="T1003" s="182"/>
      <c r="AT1003" s="178" t="s">
        <v>254</v>
      </c>
      <c r="AU1003" s="178" t="s">
        <v>86</v>
      </c>
      <c r="AV1003" s="176" t="s">
        <v>86</v>
      </c>
      <c r="AW1003" s="176" t="s">
        <v>33</v>
      </c>
      <c r="AX1003" s="176" t="s">
        <v>8</v>
      </c>
      <c r="AY1003" s="178" t="s">
        <v>245</v>
      </c>
    </row>
    <row r="1004" spans="2:65" s="51" customFormat="1" ht="24.2" customHeight="1">
      <c r="B1004" s="50"/>
      <c r="C1004" s="163" t="s">
        <v>1591</v>
      </c>
      <c r="D1004" s="163" t="s">
        <v>248</v>
      </c>
      <c r="E1004" s="164" t="s">
        <v>1592</v>
      </c>
      <c r="F1004" s="165" t="s">
        <v>1593</v>
      </c>
      <c r="G1004" s="166" t="s">
        <v>361</v>
      </c>
      <c r="H1004" s="167">
        <v>5</v>
      </c>
      <c r="I1004" s="22"/>
      <c r="J1004" s="168">
        <f>ROUND(I1004*H1004,0)</f>
        <v>0</v>
      </c>
      <c r="K1004" s="165" t="s">
        <v>252</v>
      </c>
      <c r="L1004" s="50"/>
      <c r="M1004" s="169" t="s">
        <v>1</v>
      </c>
      <c r="N1004" s="170" t="s">
        <v>42</v>
      </c>
      <c r="P1004" s="171">
        <f>O1004*H1004</f>
        <v>0</v>
      </c>
      <c r="Q1004" s="171">
        <v>9.1790000000000003E-4</v>
      </c>
      <c r="R1004" s="171">
        <f>Q1004*H1004</f>
        <v>4.5894999999999998E-3</v>
      </c>
      <c r="S1004" s="171">
        <v>0</v>
      </c>
      <c r="T1004" s="172">
        <f>S1004*H1004</f>
        <v>0</v>
      </c>
      <c r="AR1004" s="173" t="s">
        <v>407</v>
      </c>
      <c r="AT1004" s="173" t="s">
        <v>248</v>
      </c>
      <c r="AU1004" s="173" t="s">
        <v>86</v>
      </c>
      <c r="AY1004" s="38" t="s">
        <v>245</v>
      </c>
      <c r="BE1004" s="174">
        <f>IF(N1004="základní",J1004,0)</f>
        <v>0</v>
      </c>
      <c r="BF1004" s="174">
        <f>IF(N1004="snížená",J1004,0)</f>
        <v>0</v>
      </c>
      <c r="BG1004" s="174">
        <f>IF(N1004="zákl. přenesená",J1004,0)</f>
        <v>0</v>
      </c>
      <c r="BH1004" s="174">
        <f>IF(N1004="sníž. přenesená",J1004,0)</f>
        <v>0</v>
      </c>
      <c r="BI1004" s="174">
        <f>IF(N1004="nulová",J1004,0)</f>
        <v>0</v>
      </c>
      <c r="BJ1004" s="38" t="s">
        <v>8</v>
      </c>
      <c r="BK1004" s="174">
        <f>ROUND(I1004*H1004,0)</f>
        <v>0</v>
      </c>
      <c r="BL1004" s="38" t="s">
        <v>407</v>
      </c>
      <c r="BM1004" s="173" t="s">
        <v>1594</v>
      </c>
    </row>
    <row r="1005" spans="2:65" s="176" customFormat="1">
      <c r="B1005" s="175"/>
      <c r="D1005" s="177" t="s">
        <v>254</v>
      </c>
      <c r="E1005" s="178" t="s">
        <v>1</v>
      </c>
      <c r="F1005" s="179" t="s">
        <v>1595</v>
      </c>
      <c r="H1005" s="180">
        <v>2</v>
      </c>
      <c r="I1005" s="23"/>
      <c r="L1005" s="175"/>
      <c r="M1005" s="181"/>
      <c r="T1005" s="182"/>
      <c r="AT1005" s="178" t="s">
        <v>254</v>
      </c>
      <c r="AU1005" s="178" t="s">
        <v>86</v>
      </c>
      <c r="AV1005" s="176" t="s">
        <v>86</v>
      </c>
      <c r="AW1005" s="176" t="s">
        <v>33</v>
      </c>
      <c r="AX1005" s="176" t="s">
        <v>77</v>
      </c>
      <c r="AY1005" s="178" t="s">
        <v>245</v>
      </c>
    </row>
    <row r="1006" spans="2:65" s="176" customFormat="1">
      <c r="B1006" s="175"/>
      <c r="D1006" s="177" t="s">
        <v>254</v>
      </c>
      <c r="E1006" s="178" t="s">
        <v>1</v>
      </c>
      <c r="F1006" s="179" t="s">
        <v>1596</v>
      </c>
      <c r="H1006" s="180">
        <v>1</v>
      </c>
      <c r="I1006" s="23"/>
      <c r="L1006" s="175"/>
      <c r="M1006" s="181"/>
      <c r="T1006" s="182"/>
      <c r="AT1006" s="178" t="s">
        <v>254</v>
      </c>
      <c r="AU1006" s="178" t="s">
        <v>86</v>
      </c>
      <c r="AV1006" s="176" t="s">
        <v>86</v>
      </c>
      <c r="AW1006" s="176" t="s">
        <v>33</v>
      </c>
      <c r="AX1006" s="176" t="s">
        <v>77</v>
      </c>
      <c r="AY1006" s="178" t="s">
        <v>245</v>
      </c>
    </row>
    <row r="1007" spans="2:65" s="176" customFormat="1">
      <c r="B1007" s="175"/>
      <c r="D1007" s="177" t="s">
        <v>254</v>
      </c>
      <c r="E1007" s="178" t="s">
        <v>1</v>
      </c>
      <c r="F1007" s="179" t="s">
        <v>1597</v>
      </c>
      <c r="H1007" s="180">
        <v>1</v>
      </c>
      <c r="I1007" s="23"/>
      <c r="L1007" s="175"/>
      <c r="M1007" s="181"/>
      <c r="T1007" s="182"/>
      <c r="AT1007" s="178" t="s">
        <v>254</v>
      </c>
      <c r="AU1007" s="178" t="s">
        <v>86</v>
      </c>
      <c r="AV1007" s="176" t="s">
        <v>86</v>
      </c>
      <c r="AW1007" s="176" t="s">
        <v>33</v>
      </c>
      <c r="AX1007" s="176" t="s">
        <v>77</v>
      </c>
      <c r="AY1007" s="178" t="s">
        <v>245</v>
      </c>
    </row>
    <row r="1008" spans="2:65" s="176" customFormat="1">
      <c r="B1008" s="175"/>
      <c r="D1008" s="177" t="s">
        <v>254</v>
      </c>
      <c r="E1008" s="178" t="s">
        <v>1</v>
      </c>
      <c r="F1008" s="179" t="s">
        <v>1598</v>
      </c>
      <c r="H1008" s="180">
        <v>1</v>
      </c>
      <c r="I1008" s="23"/>
      <c r="L1008" s="175"/>
      <c r="M1008" s="181"/>
      <c r="T1008" s="182"/>
      <c r="AT1008" s="178" t="s">
        <v>254</v>
      </c>
      <c r="AU1008" s="178" t="s">
        <v>86</v>
      </c>
      <c r="AV1008" s="176" t="s">
        <v>86</v>
      </c>
      <c r="AW1008" s="176" t="s">
        <v>33</v>
      </c>
      <c r="AX1008" s="176" t="s">
        <v>77</v>
      </c>
      <c r="AY1008" s="178" t="s">
        <v>245</v>
      </c>
    </row>
    <row r="1009" spans="2:65" s="184" customFormat="1">
      <c r="B1009" s="183"/>
      <c r="D1009" s="177" t="s">
        <v>254</v>
      </c>
      <c r="E1009" s="185" t="s">
        <v>1</v>
      </c>
      <c r="F1009" s="186" t="s">
        <v>265</v>
      </c>
      <c r="H1009" s="187">
        <v>5</v>
      </c>
      <c r="I1009" s="24"/>
      <c r="L1009" s="183"/>
      <c r="M1009" s="188"/>
      <c r="T1009" s="189"/>
      <c r="AT1009" s="185" t="s">
        <v>254</v>
      </c>
      <c r="AU1009" s="185" t="s">
        <v>86</v>
      </c>
      <c r="AV1009" s="184" t="s">
        <v>258</v>
      </c>
      <c r="AW1009" s="184" t="s">
        <v>33</v>
      </c>
      <c r="AX1009" s="184" t="s">
        <v>8</v>
      </c>
      <c r="AY1009" s="185" t="s">
        <v>245</v>
      </c>
    </row>
    <row r="1010" spans="2:65" s="51" customFormat="1" ht="24.2" customHeight="1">
      <c r="B1010" s="50"/>
      <c r="C1010" s="190" t="s">
        <v>1599</v>
      </c>
      <c r="D1010" s="190" t="s">
        <v>376</v>
      </c>
      <c r="E1010" s="191" t="s">
        <v>1600</v>
      </c>
      <c r="F1010" s="192" t="s">
        <v>1601</v>
      </c>
      <c r="G1010" s="193" t="s">
        <v>251</v>
      </c>
      <c r="H1010" s="194">
        <v>10.11</v>
      </c>
      <c r="I1010" s="25"/>
      <c r="J1010" s="195">
        <f>ROUND(I1010*H1010,0)</f>
        <v>0</v>
      </c>
      <c r="K1010" s="192" t="s">
        <v>252</v>
      </c>
      <c r="L1010" s="196"/>
      <c r="M1010" s="197" t="s">
        <v>1</v>
      </c>
      <c r="N1010" s="198" t="s">
        <v>42</v>
      </c>
      <c r="P1010" s="171">
        <f>O1010*H1010</f>
        <v>0</v>
      </c>
      <c r="Q1010" s="171">
        <v>2.5440000000000001E-2</v>
      </c>
      <c r="R1010" s="171">
        <f>Q1010*H1010</f>
        <v>0.25719839999999999</v>
      </c>
      <c r="S1010" s="171">
        <v>0</v>
      </c>
      <c r="T1010" s="172">
        <f>S1010*H1010</f>
        <v>0</v>
      </c>
      <c r="AR1010" s="173" t="s">
        <v>511</v>
      </c>
      <c r="AT1010" s="173" t="s">
        <v>376</v>
      </c>
      <c r="AU1010" s="173" t="s">
        <v>86</v>
      </c>
      <c r="AY1010" s="38" t="s">
        <v>245</v>
      </c>
      <c r="BE1010" s="174">
        <f>IF(N1010="základní",J1010,0)</f>
        <v>0</v>
      </c>
      <c r="BF1010" s="174">
        <f>IF(N1010="snížená",J1010,0)</f>
        <v>0</v>
      </c>
      <c r="BG1010" s="174">
        <f>IF(N1010="zákl. přenesená",J1010,0)</f>
        <v>0</v>
      </c>
      <c r="BH1010" s="174">
        <f>IF(N1010="sníž. přenesená",J1010,0)</f>
        <v>0</v>
      </c>
      <c r="BI1010" s="174">
        <f>IF(N1010="nulová",J1010,0)</f>
        <v>0</v>
      </c>
      <c r="BJ1010" s="38" t="s">
        <v>8</v>
      </c>
      <c r="BK1010" s="174">
        <f>ROUND(I1010*H1010,0)</f>
        <v>0</v>
      </c>
      <c r="BL1010" s="38" t="s">
        <v>407</v>
      </c>
      <c r="BM1010" s="173" t="s">
        <v>1602</v>
      </c>
    </row>
    <row r="1011" spans="2:65" s="176" customFormat="1">
      <c r="B1011" s="175"/>
      <c r="D1011" s="177" t="s">
        <v>254</v>
      </c>
      <c r="E1011" s="178" t="s">
        <v>1</v>
      </c>
      <c r="F1011" s="179" t="s">
        <v>1603</v>
      </c>
      <c r="H1011" s="180">
        <v>5.2</v>
      </c>
      <c r="I1011" s="23"/>
      <c r="L1011" s="175"/>
      <c r="M1011" s="181"/>
      <c r="T1011" s="182"/>
      <c r="AT1011" s="178" t="s">
        <v>254</v>
      </c>
      <c r="AU1011" s="178" t="s">
        <v>86</v>
      </c>
      <c r="AV1011" s="176" t="s">
        <v>86</v>
      </c>
      <c r="AW1011" s="176" t="s">
        <v>33</v>
      </c>
      <c r="AX1011" s="176" t="s">
        <v>77</v>
      </c>
      <c r="AY1011" s="178" t="s">
        <v>245</v>
      </c>
    </row>
    <row r="1012" spans="2:65" s="176" customFormat="1">
      <c r="B1012" s="175"/>
      <c r="D1012" s="177" t="s">
        <v>254</v>
      </c>
      <c r="E1012" s="178" t="s">
        <v>1</v>
      </c>
      <c r="F1012" s="179" t="s">
        <v>1604</v>
      </c>
      <c r="H1012" s="180">
        <v>2.31</v>
      </c>
      <c r="I1012" s="23"/>
      <c r="L1012" s="175"/>
      <c r="M1012" s="181"/>
      <c r="T1012" s="182"/>
      <c r="AT1012" s="178" t="s">
        <v>254</v>
      </c>
      <c r="AU1012" s="178" t="s">
        <v>86</v>
      </c>
      <c r="AV1012" s="176" t="s">
        <v>86</v>
      </c>
      <c r="AW1012" s="176" t="s">
        <v>33</v>
      </c>
      <c r="AX1012" s="176" t="s">
        <v>77</v>
      </c>
      <c r="AY1012" s="178" t="s">
        <v>245</v>
      </c>
    </row>
    <row r="1013" spans="2:65" s="176" customFormat="1">
      <c r="B1013" s="175"/>
      <c r="D1013" s="177" t="s">
        <v>254</v>
      </c>
      <c r="E1013" s="178" t="s">
        <v>1</v>
      </c>
      <c r="F1013" s="179" t="s">
        <v>1605</v>
      </c>
      <c r="H1013" s="180">
        <v>2.6</v>
      </c>
      <c r="I1013" s="23"/>
      <c r="L1013" s="175"/>
      <c r="M1013" s="181"/>
      <c r="T1013" s="182"/>
      <c r="AT1013" s="178" t="s">
        <v>254</v>
      </c>
      <c r="AU1013" s="178" t="s">
        <v>86</v>
      </c>
      <c r="AV1013" s="176" t="s">
        <v>86</v>
      </c>
      <c r="AW1013" s="176" t="s">
        <v>33</v>
      </c>
      <c r="AX1013" s="176" t="s">
        <v>77</v>
      </c>
      <c r="AY1013" s="178" t="s">
        <v>245</v>
      </c>
    </row>
    <row r="1014" spans="2:65" s="184" customFormat="1">
      <c r="B1014" s="183"/>
      <c r="D1014" s="177" t="s">
        <v>254</v>
      </c>
      <c r="E1014" s="185" t="s">
        <v>1</v>
      </c>
      <c r="F1014" s="186" t="s">
        <v>265</v>
      </c>
      <c r="H1014" s="187">
        <v>10.11</v>
      </c>
      <c r="I1014" s="24"/>
      <c r="L1014" s="183"/>
      <c r="M1014" s="188"/>
      <c r="T1014" s="189"/>
      <c r="AT1014" s="185" t="s">
        <v>254</v>
      </c>
      <c r="AU1014" s="185" t="s">
        <v>86</v>
      </c>
      <c r="AV1014" s="184" t="s">
        <v>258</v>
      </c>
      <c r="AW1014" s="184" t="s">
        <v>33</v>
      </c>
      <c r="AX1014" s="184" t="s">
        <v>8</v>
      </c>
      <c r="AY1014" s="185" t="s">
        <v>245</v>
      </c>
    </row>
    <row r="1015" spans="2:65" s="51" customFormat="1" ht="24.2" customHeight="1">
      <c r="B1015" s="50"/>
      <c r="C1015" s="190" t="s">
        <v>1606</v>
      </c>
      <c r="D1015" s="190" t="s">
        <v>376</v>
      </c>
      <c r="E1015" s="191" t="s">
        <v>1607</v>
      </c>
      <c r="F1015" s="192" t="s">
        <v>1608</v>
      </c>
      <c r="G1015" s="193" t="s">
        <v>251</v>
      </c>
      <c r="H1015" s="194">
        <v>2.1</v>
      </c>
      <c r="I1015" s="25"/>
      <c r="J1015" s="195">
        <f>ROUND(I1015*H1015,0)</f>
        <v>0</v>
      </c>
      <c r="K1015" s="192" t="s">
        <v>252</v>
      </c>
      <c r="L1015" s="196"/>
      <c r="M1015" s="197" t="s">
        <v>1</v>
      </c>
      <c r="N1015" s="198" t="s">
        <v>42</v>
      </c>
      <c r="P1015" s="171">
        <f>O1015*H1015</f>
        <v>0</v>
      </c>
      <c r="Q1015" s="171">
        <v>3.388E-2</v>
      </c>
      <c r="R1015" s="171">
        <f>Q1015*H1015</f>
        <v>7.1148000000000003E-2</v>
      </c>
      <c r="S1015" s="171">
        <v>0</v>
      </c>
      <c r="T1015" s="172">
        <f>S1015*H1015</f>
        <v>0</v>
      </c>
      <c r="AR1015" s="173" t="s">
        <v>511</v>
      </c>
      <c r="AT1015" s="173" t="s">
        <v>376</v>
      </c>
      <c r="AU1015" s="173" t="s">
        <v>86</v>
      </c>
      <c r="AY1015" s="38" t="s">
        <v>245</v>
      </c>
      <c r="BE1015" s="174">
        <f>IF(N1015="základní",J1015,0)</f>
        <v>0</v>
      </c>
      <c r="BF1015" s="174">
        <f>IF(N1015="snížená",J1015,0)</f>
        <v>0</v>
      </c>
      <c r="BG1015" s="174">
        <f>IF(N1015="zákl. přenesená",J1015,0)</f>
        <v>0</v>
      </c>
      <c r="BH1015" s="174">
        <f>IF(N1015="sníž. přenesená",J1015,0)</f>
        <v>0</v>
      </c>
      <c r="BI1015" s="174">
        <f>IF(N1015="nulová",J1015,0)</f>
        <v>0</v>
      </c>
      <c r="BJ1015" s="38" t="s">
        <v>8</v>
      </c>
      <c r="BK1015" s="174">
        <f>ROUND(I1015*H1015,0)</f>
        <v>0</v>
      </c>
      <c r="BL1015" s="38" t="s">
        <v>407</v>
      </c>
      <c r="BM1015" s="173" t="s">
        <v>1609</v>
      </c>
    </row>
    <row r="1016" spans="2:65" s="176" customFormat="1">
      <c r="B1016" s="175"/>
      <c r="D1016" s="177" t="s">
        <v>254</v>
      </c>
      <c r="E1016" s="178" t="s">
        <v>1</v>
      </c>
      <c r="F1016" s="179" t="s">
        <v>1610</v>
      </c>
      <c r="H1016" s="180">
        <v>2.1</v>
      </c>
      <c r="I1016" s="23"/>
      <c r="L1016" s="175"/>
      <c r="M1016" s="181"/>
      <c r="T1016" s="182"/>
      <c r="AT1016" s="178" t="s">
        <v>254</v>
      </c>
      <c r="AU1016" s="178" t="s">
        <v>86</v>
      </c>
      <c r="AV1016" s="176" t="s">
        <v>86</v>
      </c>
      <c r="AW1016" s="176" t="s">
        <v>33</v>
      </c>
      <c r="AX1016" s="176" t="s">
        <v>77</v>
      </c>
      <c r="AY1016" s="178" t="s">
        <v>245</v>
      </c>
    </row>
    <row r="1017" spans="2:65" s="184" customFormat="1">
      <c r="B1017" s="183"/>
      <c r="D1017" s="177" t="s">
        <v>254</v>
      </c>
      <c r="E1017" s="185" t="s">
        <v>1</v>
      </c>
      <c r="F1017" s="186" t="s">
        <v>265</v>
      </c>
      <c r="H1017" s="187">
        <v>2.1</v>
      </c>
      <c r="I1017" s="24"/>
      <c r="L1017" s="183"/>
      <c r="M1017" s="188"/>
      <c r="T1017" s="189"/>
      <c r="AT1017" s="185" t="s">
        <v>254</v>
      </c>
      <c r="AU1017" s="185" t="s">
        <v>86</v>
      </c>
      <c r="AV1017" s="184" t="s">
        <v>258</v>
      </c>
      <c r="AW1017" s="184" t="s">
        <v>33</v>
      </c>
      <c r="AX1017" s="184" t="s">
        <v>8</v>
      </c>
      <c r="AY1017" s="185" t="s">
        <v>245</v>
      </c>
    </row>
    <row r="1018" spans="2:65" s="51" customFormat="1" ht="16.5" customHeight="1">
      <c r="B1018" s="50"/>
      <c r="C1018" s="190" t="s">
        <v>1611</v>
      </c>
      <c r="D1018" s="190" t="s">
        <v>376</v>
      </c>
      <c r="E1018" s="191" t="s">
        <v>1612</v>
      </c>
      <c r="F1018" s="192" t="s">
        <v>1613</v>
      </c>
      <c r="G1018" s="193" t="s">
        <v>251</v>
      </c>
      <c r="H1018" s="194">
        <v>1</v>
      </c>
      <c r="I1018" s="25"/>
      <c r="J1018" s="195">
        <f>ROUND(I1018*H1018,0)</f>
        <v>0</v>
      </c>
      <c r="K1018" s="192" t="s">
        <v>1</v>
      </c>
      <c r="L1018" s="196"/>
      <c r="M1018" s="197" t="s">
        <v>1</v>
      </c>
      <c r="N1018" s="198" t="s">
        <v>42</v>
      </c>
      <c r="P1018" s="171">
        <f>O1018*H1018</f>
        <v>0</v>
      </c>
      <c r="Q1018" s="171">
        <v>3.5999999999999999E-3</v>
      </c>
      <c r="R1018" s="171">
        <f>Q1018*H1018</f>
        <v>3.5999999999999999E-3</v>
      </c>
      <c r="S1018" s="171">
        <v>0</v>
      </c>
      <c r="T1018" s="172">
        <f>S1018*H1018</f>
        <v>0</v>
      </c>
      <c r="AR1018" s="173" t="s">
        <v>511</v>
      </c>
      <c r="AT1018" s="173" t="s">
        <v>376</v>
      </c>
      <c r="AU1018" s="173" t="s">
        <v>86</v>
      </c>
      <c r="AY1018" s="38" t="s">
        <v>245</v>
      </c>
      <c r="BE1018" s="174">
        <f>IF(N1018="základní",J1018,0)</f>
        <v>0</v>
      </c>
      <c r="BF1018" s="174">
        <f>IF(N1018="snížená",J1018,0)</f>
        <v>0</v>
      </c>
      <c r="BG1018" s="174">
        <f>IF(N1018="zákl. přenesená",J1018,0)</f>
        <v>0</v>
      </c>
      <c r="BH1018" s="174">
        <f>IF(N1018="sníž. přenesená",J1018,0)</f>
        <v>0</v>
      </c>
      <c r="BI1018" s="174">
        <f>IF(N1018="nulová",J1018,0)</f>
        <v>0</v>
      </c>
      <c r="BJ1018" s="38" t="s">
        <v>8</v>
      </c>
      <c r="BK1018" s="174">
        <f>ROUND(I1018*H1018,0)</f>
        <v>0</v>
      </c>
      <c r="BL1018" s="38" t="s">
        <v>407</v>
      </c>
      <c r="BM1018" s="173" t="s">
        <v>1614</v>
      </c>
    </row>
    <row r="1019" spans="2:65" s="176" customFormat="1">
      <c r="B1019" s="175"/>
      <c r="D1019" s="177" t="s">
        <v>254</v>
      </c>
      <c r="E1019" s="178" t="s">
        <v>1</v>
      </c>
      <c r="F1019" s="179" t="s">
        <v>1615</v>
      </c>
      <c r="H1019" s="180">
        <v>0.67500000000000004</v>
      </c>
      <c r="I1019" s="23"/>
      <c r="L1019" s="175"/>
      <c r="M1019" s="181"/>
      <c r="T1019" s="182"/>
      <c r="AT1019" s="178" t="s">
        <v>254</v>
      </c>
      <c r="AU1019" s="178" t="s">
        <v>86</v>
      </c>
      <c r="AV1019" s="176" t="s">
        <v>86</v>
      </c>
      <c r="AW1019" s="176" t="s">
        <v>33</v>
      </c>
      <c r="AX1019" s="176" t="s">
        <v>77</v>
      </c>
      <c r="AY1019" s="178" t="s">
        <v>245</v>
      </c>
    </row>
    <row r="1020" spans="2:65" s="176" customFormat="1">
      <c r="B1020" s="175"/>
      <c r="D1020" s="177" t="s">
        <v>254</v>
      </c>
      <c r="E1020" s="178" t="s">
        <v>1</v>
      </c>
      <c r="F1020" s="179" t="s">
        <v>1616</v>
      </c>
      <c r="H1020" s="180">
        <v>0.313</v>
      </c>
      <c r="I1020" s="23"/>
      <c r="L1020" s="175"/>
      <c r="M1020" s="181"/>
      <c r="T1020" s="182"/>
      <c r="AT1020" s="178" t="s">
        <v>254</v>
      </c>
      <c r="AU1020" s="178" t="s">
        <v>86</v>
      </c>
      <c r="AV1020" s="176" t="s">
        <v>86</v>
      </c>
      <c r="AW1020" s="176" t="s">
        <v>33</v>
      </c>
      <c r="AX1020" s="176" t="s">
        <v>77</v>
      </c>
      <c r="AY1020" s="178" t="s">
        <v>245</v>
      </c>
    </row>
    <row r="1021" spans="2:65" s="176" customFormat="1">
      <c r="B1021" s="175"/>
      <c r="D1021" s="177" t="s">
        <v>254</v>
      </c>
      <c r="E1021" s="178" t="s">
        <v>1</v>
      </c>
      <c r="F1021" s="179" t="s">
        <v>1617</v>
      </c>
      <c r="H1021" s="180">
        <v>1.2E-2</v>
      </c>
      <c r="I1021" s="23"/>
      <c r="L1021" s="175"/>
      <c r="M1021" s="181"/>
      <c r="T1021" s="182"/>
      <c r="AT1021" s="178" t="s">
        <v>254</v>
      </c>
      <c r="AU1021" s="178" t="s">
        <v>86</v>
      </c>
      <c r="AV1021" s="176" t="s">
        <v>86</v>
      </c>
      <c r="AW1021" s="176" t="s">
        <v>33</v>
      </c>
      <c r="AX1021" s="176" t="s">
        <v>77</v>
      </c>
      <c r="AY1021" s="178" t="s">
        <v>245</v>
      </c>
    </row>
    <row r="1022" spans="2:65" s="184" customFormat="1">
      <c r="B1022" s="183"/>
      <c r="D1022" s="177" t="s">
        <v>254</v>
      </c>
      <c r="E1022" s="185" t="s">
        <v>1</v>
      </c>
      <c r="F1022" s="186" t="s">
        <v>1618</v>
      </c>
      <c r="H1022" s="187">
        <v>1</v>
      </c>
      <c r="I1022" s="24"/>
      <c r="L1022" s="183"/>
      <c r="M1022" s="188"/>
      <c r="T1022" s="189"/>
      <c r="AT1022" s="185" t="s">
        <v>254</v>
      </c>
      <c r="AU1022" s="185" t="s">
        <v>86</v>
      </c>
      <c r="AV1022" s="184" t="s">
        <v>258</v>
      </c>
      <c r="AW1022" s="184" t="s">
        <v>33</v>
      </c>
      <c r="AX1022" s="184" t="s">
        <v>8</v>
      </c>
      <c r="AY1022" s="185" t="s">
        <v>245</v>
      </c>
    </row>
    <row r="1023" spans="2:65" s="51" customFormat="1" ht="24.2" customHeight="1">
      <c r="B1023" s="50"/>
      <c r="C1023" s="163" t="s">
        <v>1619</v>
      </c>
      <c r="D1023" s="163" t="s">
        <v>248</v>
      </c>
      <c r="E1023" s="164" t="s">
        <v>1620</v>
      </c>
      <c r="F1023" s="165" t="s">
        <v>1621</v>
      </c>
      <c r="G1023" s="166" t="s">
        <v>361</v>
      </c>
      <c r="H1023" s="167">
        <v>2</v>
      </c>
      <c r="I1023" s="22"/>
      <c r="J1023" s="168">
        <f>ROUND(I1023*H1023,0)</f>
        <v>0</v>
      </c>
      <c r="K1023" s="165" t="s">
        <v>252</v>
      </c>
      <c r="L1023" s="50"/>
      <c r="M1023" s="169" t="s">
        <v>1</v>
      </c>
      <c r="N1023" s="170" t="s">
        <v>42</v>
      </c>
      <c r="P1023" s="171">
        <f>O1023*H1023</f>
        <v>0</v>
      </c>
      <c r="Q1023" s="171">
        <v>8.8475000000000001E-4</v>
      </c>
      <c r="R1023" s="171">
        <f>Q1023*H1023</f>
        <v>1.7695E-3</v>
      </c>
      <c r="S1023" s="171">
        <v>0</v>
      </c>
      <c r="T1023" s="172">
        <f>S1023*H1023</f>
        <v>0</v>
      </c>
      <c r="AR1023" s="173" t="s">
        <v>407</v>
      </c>
      <c r="AT1023" s="173" t="s">
        <v>248</v>
      </c>
      <c r="AU1023" s="173" t="s">
        <v>86</v>
      </c>
      <c r="AY1023" s="38" t="s">
        <v>245</v>
      </c>
      <c r="BE1023" s="174">
        <f>IF(N1023="základní",J1023,0)</f>
        <v>0</v>
      </c>
      <c r="BF1023" s="174">
        <f>IF(N1023="snížená",J1023,0)</f>
        <v>0</v>
      </c>
      <c r="BG1023" s="174">
        <f>IF(N1023="zákl. přenesená",J1023,0)</f>
        <v>0</v>
      </c>
      <c r="BH1023" s="174">
        <f>IF(N1023="sníž. přenesená",J1023,0)</f>
        <v>0</v>
      </c>
      <c r="BI1023" s="174">
        <f>IF(N1023="nulová",J1023,0)</f>
        <v>0</v>
      </c>
      <c r="BJ1023" s="38" t="s">
        <v>8</v>
      </c>
      <c r="BK1023" s="174">
        <f>ROUND(I1023*H1023,0)</f>
        <v>0</v>
      </c>
      <c r="BL1023" s="38" t="s">
        <v>407</v>
      </c>
      <c r="BM1023" s="173" t="s">
        <v>1622</v>
      </c>
    </row>
    <row r="1024" spans="2:65" s="176" customFormat="1">
      <c r="B1024" s="175"/>
      <c r="D1024" s="177" t="s">
        <v>254</v>
      </c>
      <c r="E1024" s="178" t="s">
        <v>1</v>
      </c>
      <c r="F1024" s="179" t="s">
        <v>1623</v>
      </c>
      <c r="H1024" s="180">
        <v>1</v>
      </c>
      <c r="I1024" s="23"/>
      <c r="L1024" s="175"/>
      <c r="M1024" s="181"/>
      <c r="T1024" s="182"/>
      <c r="AT1024" s="178" t="s">
        <v>254</v>
      </c>
      <c r="AU1024" s="178" t="s">
        <v>86</v>
      </c>
      <c r="AV1024" s="176" t="s">
        <v>86</v>
      </c>
      <c r="AW1024" s="176" t="s">
        <v>33</v>
      </c>
      <c r="AX1024" s="176" t="s">
        <v>77</v>
      </c>
      <c r="AY1024" s="178" t="s">
        <v>245</v>
      </c>
    </row>
    <row r="1025" spans="2:65" s="176" customFormat="1">
      <c r="B1025" s="175"/>
      <c r="D1025" s="177" t="s">
        <v>254</v>
      </c>
      <c r="E1025" s="178" t="s">
        <v>1</v>
      </c>
      <c r="F1025" s="179" t="s">
        <v>1624</v>
      </c>
      <c r="H1025" s="180">
        <v>1</v>
      </c>
      <c r="I1025" s="23"/>
      <c r="L1025" s="175"/>
      <c r="M1025" s="181"/>
      <c r="T1025" s="182"/>
      <c r="AT1025" s="178" t="s">
        <v>254</v>
      </c>
      <c r="AU1025" s="178" t="s">
        <v>86</v>
      </c>
      <c r="AV1025" s="176" t="s">
        <v>86</v>
      </c>
      <c r="AW1025" s="176" t="s">
        <v>33</v>
      </c>
      <c r="AX1025" s="176" t="s">
        <v>77</v>
      </c>
      <c r="AY1025" s="178" t="s">
        <v>245</v>
      </c>
    </row>
    <row r="1026" spans="2:65" s="184" customFormat="1">
      <c r="B1026" s="183"/>
      <c r="D1026" s="177" t="s">
        <v>254</v>
      </c>
      <c r="E1026" s="185" t="s">
        <v>1</v>
      </c>
      <c r="F1026" s="186" t="s">
        <v>265</v>
      </c>
      <c r="H1026" s="187">
        <v>2</v>
      </c>
      <c r="I1026" s="24"/>
      <c r="L1026" s="183"/>
      <c r="M1026" s="188"/>
      <c r="T1026" s="189"/>
      <c r="AT1026" s="185" t="s">
        <v>254</v>
      </c>
      <c r="AU1026" s="185" t="s">
        <v>86</v>
      </c>
      <c r="AV1026" s="184" t="s">
        <v>258</v>
      </c>
      <c r="AW1026" s="184" t="s">
        <v>33</v>
      </c>
      <c r="AX1026" s="184" t="s">
        <v>8</v>
      </c>
      <c r="AY1026" s="185" t="s">
        <v>245</v>
      </c>
    </row>
    <row r="1027" spans="2:65" s="51" customFormat="1" ht="24.2" customHeight="1">
      <c r="B1027" s="50"/>
      <c r="C1027" s="190" t="s">
        <v>1625</v>
      </c>
      <c r="D1027" s="190" t="s">
        <v>376</v>
      </c>
      <c r="E1027" s="191" t="s">
        <v>1626</v>
      </c>
      <c r="F1027" s="192" t="s">
        <v>1627</v>
      </c>
      <c r="G1027" s="193" t="s">
        <v>251</v>
      </c>
      <c r="H1027" s="194">
        <v>8.3989999999999991</v>
      </c>
      <c r="I1027" s="25"/>
      <c r="J1027" s="195">
        <f>ROUND(I1027*H1027,0)</f>
        <v>0</v>
      </c>
      <c r="K1027" s="192" t="s">
        <v>252</v>
      </c>
      <c r="L1027" s="196"/>
      <c r="M1027" s="197" t="s">
        <v>1</v>
      </c>
      <c r="N1027" s="198" t="s">
        <v>42</v>
      </c>
      <c r="P1027" s="171">
        <f>O1027*H1027</f>
        <v>0</v>
      </c>
      <c r="Q1027" s="171">
        <v>2.5440000000000001E-2</v>
      </c>
      <c r="R1027" s="171">
        <f>Q1027*H1027</f>
        <v>0.21367055999999998</v>
      </c>
      <c r="S1027" s="171">
        <v>0</v>
      </c>
      <c r="T1027" s="172">
        <f>S1027*H1027</f>
        <v>0</v>
      </c>
      <c r="AR1027" s="173" t="s">
        <v>511</v>
      </c>
      <c r="AT1027" s="173" t="s">
        <v>376</v>
      </c>
      <c r="AU1027" s="173" t="s">
        <v>86</v>
      </c>
      <c r="AY1027" s="38" t="s">
        <v>245</v>
      </c>
      <c r="BE1027" s="174">
        <f>IF(N1027="základní",J1027,0)</f>
        <v>0</v>
      </c>
      <c r="BF1027" s="174">
        <f>IF(N1027="snížená",J1027,0)</f>
        <v>0</v>
      </c>
      <c r="BG1027" s="174">
        <f>IF(N1027="zákl. přenesená",J1027,0)</f>
        <v>0</v>
      </c>
      <c r="BH1027" s="174">
        <f>IF(N1027="sníž. přenesená",J1027,0)</f>
        <v>0</v>
      </c>
      <c r="BI1027" s="174">
        <f>IF(N1027="nulová",J1027,0)</f>
        <v>0</v>
      </c>
      <c r="BJ1027" s="38" t="s">
        <v>8</v>
      </c>
      <c r="BK1027" s="174">
        <f>ROUND(I1027*H1027,0)</f>
        <v>0</v>
      </c>
      <c r="BL1027" s="38" t="s">
        <v>407</v>
      </c>
      <c r="BM1027" s="173" t="s">
        <v>1628</v>
      </c>
    </row>
    <row r="1028" spans="2:65" s="176" customFormat="1">
      <c r="B1028" s="175"/>
      <c r="D1028" s="177" t="s">
        <v>254</v>
      </c>
      <c r="E1028" s="178" t="s">
        <v>1</v>
      </c>
      <c r="F1028" s="179" t="s">
        <v>1629</v>
      </c>
      <c r="H1028" s="180">
        <v>3.927</v>
      </c>
      <c r="I1028" s="23"/>
      <c r="L1028" s="175"/>
      <c r="M1028" s="181"/>
      <c r="T1028" s="182"/>
      <c r="AT1028" s="178" t="s">
        <v>254</v>
      </c>
      <c r="AU1028" s="178" t="s">
        <v>86</v>
      </c>
      <c r="AV1028" s="176" t="s">
        <v>86</v>
      </c>
      <c r="AW1028" s="176" t="s">
        <v>33</v>
      </c>
      <c r="AX1028" s="176" t="s">
        <v>77</v>
      </c>
      <c r="AY1028" s="178" t="s">
        <v>245</v>
      </c>
    </row>
    <row r="1029" spans="2:65" s="176" customFormat="1">
      <c r="B1029" s="175"/>
      <c r="D1029" s="177" t="s">
        <v>254</v>
      </c>
      <c r="E1029" s="178" t="s">
        <v>1</v>
      </c>
      <c r="F1029" s="179" t="s">
        <v>1630</v>
      </c>
      <c r="H1029" s="180">
        <v>4.4720000000000004</v>
      </c>
      <c r="I1029" s="23"/>
      <c r="L1029" s="175"/>
      <c r="M1029" s="181"/>
      <c r="T1029" s="182"/>
      <c r="AT1029" s="178" t="s">
        <v>254</v>
      </c>
      <c r="AU1029" s="178" t="s">
        <v>86</v>
      </c>
      <c r="AV1029" s="176" t="s">
        <v>86</v>
      </c>
      <c r="AW1029" s="176" t="s">
        <v>33</v>
      </c>
      <c r="AX1029" s="176" t="s">
        <v>77</v>
      </c>
      <c r="AY1029" s="178" t="s">
        <v>245</v>
      </c>
    </row>
    <row r="1030" spans="2:65" s="184" customFormat="1">
      <c r="B1030" s="183"/>
      <c r="D1030" s="177" t="s">
        <v>254</v>
      </c>
      <c r="E1030" s="185" t="s">
        <v>1</v>
      </c>
      <c r="F1030" s="186" t="s">
        <v>265</v>
      </c>
      <c r="H1030" s="187">
        <v>8.3989999999999991</v>
      </c>
      <c r="I1030" s="24"/>
      <c r="L1030" s="183"/>
      <c r="M1030" s="188"/>
      <c r="T1030" s="189"/>
      <c r="AT1030" s="185" t="s">
        <v>254</v>
      </c>
      <c r="AU1030" s="185" t="s">
        <v>86</v>
      </c>
      <c r="AV1030" s="184" t="s">
        <v>258</v>
      </c>
      <c r="AW1030" s="184" t="s">
        <v>33</v>
      </c>
      <c r="AX1030" s="184" t="s">
        <v>8</v>
      </c>
      <c r="AY1030" s="185" t="s">
        <v>245</v>
      </c>
    </row>
    <row r="1031" spans="2:65" s="51" customFormat="1" ht="16.5" customHeight="1">
      <c r="B1031" s="50"/>
      <c r="C1031" s="163" t="s">
        <v>1631</v>
      </c>
      <c r="D1031" s="163" t="s">
        <v>248</v>
      </c>
      <c r="E1031" s="164" t="s">
        <v>1632</v>
      </c>
      <c r="F1031" s="165" t="s">
        <v>1633</v>
      </c>
      <c r="G1031" s="166" t="s">
        <v>361</v>
      </c>
      <c r="H1031" s="167">
        <v>3</v>
      </c>
      <c r="I1031" s="22"/>
      <c r="J1031" s="168">
        <f>ROUND(I1031*H1031,0)</f>
        <v>0</v>
      </c>
      <c r="K1031" s="165" t="s">
        <v>252</v>
      </c>
      <c r="L1031" s="50"/>
      <c r="M1031" s="169" t="s">
        <v>1</v>
      </c>
      <c r="N1031" s="170" t="s">
        <v>42</v>
      </c>
      <c r="P1031" s="171">
        <f>O1031*H1031</f>
        <v>0</v>
      </c>
      <c r="Q1031" s="171">
        <v>0</v>
      </c>
      <c r="R1031" s="171">
        <f>Q1031*H1031</f>
        <v>0</v>
      </c>
      <c r="S1031" s="171">
        <v>0</v>
      </c>
      <c r="T1031" s="172">
        <f>S1031*H1031</f>
        <v>0</v>
      </c>
      <c r="AR1031" s="173" t="s">
        <v>407</v>
      </c>
      <c r="AT1031" s="173" t="s">
        <v>248</v>
      </c>
      <c r="AU1031" s="173" t="s">
        <v>86</v>
      </c>
      <c r="AY1031" s="38" t="s">
        <v>245</v>
      </c>
      <c r="BE1031" s="174">
        <f>IF(N1031="základní",J1031,0)</f>
        <v>0</v>
      </c>
      <c r="BF1031" s="174">
        <f>IF(N1031="snížená",J1031,0)</f>
        <v>0</v>
      </c>
      <c r="BG1031" s="174">
        <f>IF(N1031="zákl. přenesená",J1031,0)</f>
        <v>0</v>
      </c>
      <c r="BH1031" s="174">
        <f>IF(N1031="sníž. přenesená",J1031,0)</f>
        <v>0</v>
      </c>
      <c r="BI1031" s="174">
        <f>IF(N1031="nulová",J1031,0)</f>
        <v>0</v>
      </c>
      <c r="BJ1031" s="38" t="s">
        <v>8</v>
      </c>
      <c r="BK1031" s="174">
        <f>ROUND(I1031*H1031,0)</f>
        <v>0</v>
      </c>
      <c r="BL1031" s="38" t="s">
        <v>407</v>
      </c>
      <c r="BM1031" s="173" t="s">
        <v>1634</v>
      </c>
    </row>
    <row r="1032" spans="2:65" s="176" customFormat="1">
      <c r="B1032" s="175"/>
      <c r="D1032" s="177" t="s">
        <v>254</v>
      </c>
      <c r="E1032" s="178" t="s">
        <v>1</v>
      </c>
      <c r="F1032" s="179" t="s">
        <v>684</v>
      </c>
      <c r="H1032" s="180">
        <v>2</v>
      </c>
      <c r="I1032" s="23"/>
      <c r="L1032" s="175"/>
      <c r="M1032" s="181"/>
      <c r="T1032" s="182"/>
      <c r="AT1032" s="178" t="s">
        <v>254</v>
      </c>
      <c r="AU1032" s="178" t="s">
        <v>86</v>
      </c>
      <c r="AV1032" s="176" t="s">
        <v>86</v>
      </c>
      <c r="AW1032" s="176" t="s">
        <v>33</v>
      </c>
      <c r="AX1032" s="176" t="s">
        <v>77</v>
      </c>
      <c r="AY1032" s="178" t="s">
        <v>245</v>
      </c>
    </row>
    <row r="1033" spans="2:65" s="176" customFormat="1">
      <c r="B1033" s="175"/>
      <c r="D1033" s="177" t="s">
        <v>254</v>
      </c>
      <c r="E1033" s="178" t="s">
        <v>1</v>
      </c>
      <c r="F1033" s="179" t="s">
        <v>685</v>
      </c>
      <c r="H1033" s="180">
        <v>1</v>
      </c>
      <c r="I1033" s="23"/>
      <c r="L1033" s="175"/>
      <c r="M1033" s="181"/>
      <c r="T1033" s="182"/>
      <c r="AT1033" s="178" t="s">
        <v>254</v>
      </c>
      <c r="AU1033" s="178" t="s">
        <v>86</v>
      </c>
      <c r="AV1033" s="176" t="s">
        <v>86</v>
      </c>
      <c r="AW1033" s="176" t="s">
        <v>33</v>
      </c>
      <c r="AX1033" s="176" t="s">
        <v>77</v>
      </c>
      <c r="AY1033" s="178" t="s">
        <v>245</v>
      </c>
    </row>
    <row r="1034" spans="2:65" s="184" customFormat="1">
      <c r="B1034" s="183"/>
      <c r="D1034" s="177" t="s">
        <v>254</v>
      </c>
      <c r="E1034" s="185" t="s">
        <v>1</v>
      </c>
      <c r="F1034" s="186" t="s">
        <v>265</v>
      </c>
      <c r="H1034" s="187">
        <v>3</v>
      </c>
      <c r="I1034" s="24"/>
      <c r="L1034" s="183"/>
      <c r="M1034" s="188"/>
      <c r="T1034" s="189"/>
      <c r="AT1034" s="185" t="s">
        <v>254</v>
      </c>
      <c r="AU1034" s="185" t="s">
        <v>86</v>
      </c>
      <c r="AV1034" s="184" t="s">
        <v>258</v>
      </c>
      <c r="AW1034" s="184" t="s">
        <v>33</v>
      </c>
      <c r="AX1034" s="184" t="s">
        <v>8</v>
      </c>
      <c r="AY1034" s="185" t="s">
        <v>245</v>
      </c>
    </row>
    <row r="1035" spans="2:65" s="51" customFormat="1" ht="16.5" customHeight="1">
      <c r="B1035" s="50"/>
      <c r="C1035" s="190" t="s">
        <v>1635</v>
      </c>
      <c r="D1035" s="190" t="s">
        <v>376</v>
      </c>
      <c r="E1035" s="191" t="s">
        <v>1636</v>
      </c>
      <c r="F1035" s="192" t="s">
        <v>1637</v>
      </c>
      <c r="G1035" s="193" t="s">
        <v>361</v>
      </c>
      <c r="H1035" s="194">
        <v>3</v>
      </c>
      <c r="I1035" s="25"/>
      <c r="J1035" s="195">
        <f>ROUND(I1035*H1035,0)</f>
        <v>0</v>
      </c>
      <c r="K1035" s="192" t="s">
        <v>252</v>
      </c>
      <c r="L1035" s="196"/>
      <c r="M1035" s="197" t="s">
        <v>1</v>
      </c>
      <c r="N1035" s="198" t="s">
        <v>42</v>
      </c>
      <c r="P1035" s="171">
        <f>O1035*H1035</f>
        <v>0</v>
      </c>
      <c r="Q1035" s="171">
        <v>1.4999999999999999E-4</v>
      </c>
      <c r="R1035" s="171">
        <f>Q1035*H1035</f>
        <v>4.4999999999999999E-4</v>
      </c>
      <c r="S1035" s="171">
        <v>0</v>
      </c>
      <c r="T1035" s="172">
        <f>S1035*H1035</f>
        <v>0</v>
      </c>
      <c r="AR1035" s="173" t="s">
        <v>511</v>
      </c>
      <c r="AT1035" s="173" t="s">
        <v>376</v>
      </c>
      <c r="AU1035" s="173" t="s">
        <v>86</v>
      </c>
      <c r="AY1035" s="38" t="s">
        <v>245</v>
      </c>
      <c r="BE1035" s="174">
        <f>IF(N1035="základní",J1035,0)</f>
        <v>0</v>
      </c>
      <c r="BF1035" s="174">
        <f>IF(N1035="snížená",J1035,0)</f>
        <v>0</v>
      </c>
      <c r="BG1035" s="174">
        <f>IF(N1035="zákl. přenesená",J1035,0)</f>
        <v>0</v>
      </c>
      <c r="BH1035" s="174">
        <f>IF(N1035="sníž. přenesená",J1035,0)</f>
        <v>0</v>
      </c>
      <c r="BI1035" s="174">
        <f>IF(N1035="nulová",J1035,0)</f>
        <v>0</v>
      </c>
      <c r="BJ1035" s="38" t="s">
        <v>8</v>
      </c>
      <c r="BK1035" s="174">
        <f>ROUND(I1035*H1035,0)</f>
        <v>0</v>
      </c>
      <c r="BL1035" s="38" t="s">
        <v>407</v>
      </c>
      <c r="BM1035" s="173" t="s">
        <v>1638</v>
      </c>
    </row>
    <row r="1036" spans="2:65" s="51" customFormat="1" ht="21.75" customHeight="1">
      <c r="B1036" s="50"/>
      <c r="C1036" s="163" t="s">
        <v>1639</v>
      </c>
      <c r="D1036" s="163" t="s">
        <v>248</v>
      </c>
      <c r="E1036" s="164" t="s">
        <v>1640</v>
      </c>
      <c r="F1036" s="165" t="s">
        <v>1641</v>
      </c>
      <c r="G1036" s="166" t="s">
        <v>361</v>
      </c>
      <c r="H1036" s="167">
        <v>3</v>
      </c>
      <c r="I1036" s="22"/>
      <c r="J1036" s="168">
        <f>ROUND(I1036*H1036,0)</f>
        <v>0</v>
      </c>
      <c r="K1036" s="165" t="s">
        <v>252</v>
      </c>
      <c r="L1036" s="50"/>
      <c r="M1036" s="169" t="s">
        <v>1</v>
      </c>
      <c r="N1036" s="170" t="s">
        <v>42</v>
      </c>
      <c r="P1036" s="171">
        <f>O1036*H1036</f>
        <v>0</v>
      </c>
      <c r="Q1036" s="171">
        <v>0</v>
      </c>
      <c r="R1036" s="171">
        <f>Q1036*H1036</f>
        <v>0</v>
      </c>
      <c r="S1036" s="171">
        <v>0</v>
      </c>
      <c r="T1036" s="172">
        <f>S1036*H1036</f>
        <v>0</v>
      </c>
      <c r="AR1036" s="173" t="s">
        <v>407</v>
      </c>
      <c r="AT1036" s="173" t="s">
        <v>248</v>
      </c>
      <c r="AU1036" s="173" t="s">
        <v>86</v>
      </c>
      <c r="AY1036" s="38" t="s">
        <v>245</v>
      </c>
      <c r="BE1036" s="174">
        <f>IF(N1036="základní",J1036,0)</f>
        <v>0</v>
      </c>
      <c r="BF1036" s="174">
        <f>IF(N1036="snížená",J1036,0)</f>
        <v>0</v>
      </c>
      <c r="BG1036" s="174">
        <f>IF(N1036="zákl. přenesená",J1036,0)</f>
        <v>0</v>
      </c>
      <c r="BH1036" s="174">
        <f>IF(N1036="sníž. přenesená",J1036,0)</f>
        <v>0</v>
      </c>
      <c r="BI1036" s="174">
        <f>IF(N1036="nulová",J1036,0)</f>
        <v>0</v>
      </c>
      <c r="BJ1036" s="38" t="s">
        <v>8</v>
      </c>
      <c r="BK1036" s="174">
        <f>ROUND(I1036*H1036,0)</f>
        <v>0</v>
      </c>
      <c r="BL1036" s="38" t="s">
        <v>407</v>
      </c>
      <c r="BM1036" s="173" t="s">
        <v>1642</v>
      </c>
    </row>
    <row r="1037" spans="2:65" s="176" customFormat="1">
      <c r="B1037" s="175"/>
      <c r="D1037" s="177" t="s">
        <v>254</v>
      </c>
      <c r="E1037" s="178" t="s">
        <v>1</v>
      </c>
      <c r="F1037" s="179" t="s">
        <v>684</v>
      </c>
      <c r="H1037" s="180">
        <v>2</v>
      </c>
      <c r="I1037" s="23"/>
      <c r="L1037" s="175"/>
      <c r="M1037" s="181"/>
      <c r="T1037" s="182"/>
      <c r="AT1037" s="178" t="s">
        <v>254</v>
      </c>
      <c r="AU1037" s="178" t="s">
        <v>86</v>
      </c>
      <c r="AV1037" s="176" t="s">
        <v>86</v>
      </c>
      <c r="AW1037" s="176" t="s">
        <v>33</v>
      </c>
      <c r="AX1037" s="176" t="s">
        <v>77</v>
      </c>
      <c r="AY1037" s="178" t="s">
        <v>245</v>
      </c>
    </row>
    <row r="1038" spans="2:65" s="176" customFormat="1">
      <c r="B1038" s="175"/>
      <c r="D1038" s="177" t="s">
        <v>254</v>
      </c>
      <c r="E1038" s="178" t="s">
        <v>1</v>
      </c>
      <c r="F1038" s="179" t="s">
        <v>685</v>
      </c>
      <c r="H1038" s="180">
        <v>1</v>
      </c>
      <c r="I1038" s="23"/>
      <c r="L1038" s="175"/>
      <c r="M1038" s="181"/>
      <c r="T1038" s="182"/>
      <c r="AT1038" s="178" t="s">
        <v>254</v>
      </c>
      <c r="AU1038" s="178" t="s">
        <v>86</v>
      </c>
      <c r="AV1038" s="176" t="s">
        <v>86</v>
      </c>
      <c r="AW1038" s="176" t="s">
        <v>33</v>
      </c>
      <c r="AX1038" s="176" t="s">
        <v>77</v>
      </c>
      <c r="AY1038" s="178" t="s">
        <v>245</v>
      </c>
    </row>
    <row r="1039" spans="2:65" s="184" customFormat="1">
      <c r="B1039" s="183"/>
      <c r="D1039" s="177" t="s">
        <v>254</v>
      </c>
      <c r="E1039" s="185" t="s">
        <v>1</v>
      </c>
      <c r="F1039" s="186" t="s">
        <v>265</v>
      </c>
      <c r="H1039" s="187">
        <v>3</v>
      </c>
      <c r="I1039" s="24"/>
      <c r="L1039" s="183"/>
      <c r="M1039" s="188"/>
      <c r="T1039" s="189"/>
      <c r="AT1039" s="185" t="s">
        <v>254</v>
      </c>
      <c r="AU1039" s="185" t="s">
        <v>86</v>
      </c>
      <c r="AV1039" s="184" t="s">
        <v>258</v>
      </c>
      <c r="AW1039" s="184" t="s">
        <v>33</v>
      </c>
      <c r="AX1039" s="184" t="s">
        <v>8</v>
      </c>
      <c r="AY1039" s="185" t="s">
        <v>245</v>
      </c>
    </row>
    <row r="1040" spans="2:65" s="51" customFormat="1" ht="24.2" customHeight="1">
      <c r="B1040" s="50"/>
      <c r="C1040" s="190" t="s">
        <v>1643</v>
      </c>
      <c r="D1040" s="190" t="s">
        <v>376</v>
      </c>
      <c r="E1040" s="191" t="s">
        <v>1644</v>
      </c>
      <c r="F1040" s="192" t="s">
        <v>1645</v>
      </c>
      <c r="G1040" s="193" t="s">
        <v>361</v>
      </c>
      <c r="H1040" s="194">
        <v>3</v>
      </c>
      <c r="I1040" s="25"/>
      <c r="J1040" s="195">
        <f>ROUND(I1040*H1040,0)</f>
        <v>0</v>
      </c>
      <c r="K1040" s="192" t="s">
        <v>252</v>
      </c>
      <c r="L1040" s="196"/>
      <c r="M1040" s="197" t="s">
        <v>1</v>
      </c>
      <c r="N1040" s="198" t="s">
        <v>42</v>
      </c>
      <c r="P1040" s="171">
        <f>O1040*H1040</f>
        <v>0</v>
      </c>
      <c r="Q1040" s="171">
        <v>1.1999999999999999E-3</v>
      </c>
      <c r="R1040" s="171">
        <f>Q1040*H1040</f>
        <v>3.5999999999999999E-3</v>
      </c>
      <c r="S1040" s="171">
        <v>0</v>
      </c>
      <c r="T1040" s="172">
        <f>S1040*H1040</f>
        <v>0</v>
      </c>
      <c r="AR1040" s="173" t="s">
        <v>511</v>
      </c>
      <c r="AT1040" s="173" t="s">
        <v>376</v>
      </c>
      <c r="AU1040" s="173" t="s">
        <v>86</v>
      </c>
      <c r="AY1040" s="38" t="s">
        <v>245</v>
      </c>
      <c r="BE1040" s="174">
        <f>IF(N1040="základní",J1040,0)</f>
        <v>0</v>
      </c>
      <c r="BF1040" s="174">
        <f>IF(N1040="snížená",J1040,0)</f>
        <v>0</v>
      </c>
      <c r="BG1040" s="174">
        <f>IF(N1040="zákl. přenesená",J1040,0)</f>
        <v>0</v>
      </c>
      <c r="BH1040" s="174">
        <f>IF(N1040="sníž. přenesená",J1040,0)</f>
        <v>0</v>
      </c>
      <c r="BI1040" s="174">
        <f>IF(N1040="nulová",J1040,0)</f>
        <v>0</v>
      </c>
      <c r="BJ1040" s="38" t="s">
        <v>8</v>
      </c>
      <c r="BK1040" s="174">
        <f>ROUND(I1040*H1040,0)</f>
        <v>0</v>
      </c>
      <c r="BL1040" s="38" t="s">
        <v>407</v>
      </c>
      <c r="BM1040" s="173" t="s">
        <v>1646</v>
      </c>
    </row>
    <row r="1041" spans="2:65" s="51" customFormat="1" ht="16.5" customHeight="1">
      <c r="B1041" s="50"/>
      <c r="C1041" s="163" t="s">
        <v>1647</v>
      </c>
      <c r="D1041" s="163" t="s">
        <v>248</v>
      </c>
      <c r="E1041" s="164" t="s">
        <v>1648</v>
      </c>
      <c r="F1041" s="165" t="s">
        <v>1649</v>
      </c>
      <c r="G1041" s="166" t="s">
        <v>566</v>
      </c>
      <c r="H1041" s="167">
        <v>52.5</v>
      </c>
      <c r="I1041" s="22"/>
      <c r="J1041" s="168">
        <f>ROUND(I1041*H1041,0)</f>
        <v>0</v>
      </c>
      <c r="K1041" s="165" t="s">
        <v>1</v>
      </c>
      <c r="L1041" s="50"/>
      <c r="M1041" s="169" t="s">
        <v>1</v>
      </c>
      <c r="N1041" s="170" t="s">
        <v>42</v>
      </c>
      <c r="P1041" s="171">
        <f>O1041*H1041</f>
        <v>0</v>
      </c>
      <c r="Q1041" s="171">
        <v>0</v>
      </c>
      <c r="R1041" s="171">
        <f>Q1041*H1041</f>
        <v>0</v>
      </c>
      <c r="S1041" s="171">
        <v>0</v>
      </c>
      <c r="T1041" s="172">
        <f>S1041*H1041</f>
        <v>0</v>
      </c>
      <c r="AR1041" s="173" t="s">
        <v>407</v>
      </c>
      <c r="AT1041" s="173" t="s">
        <v>248</v>
      </c>
      <c r="AU1041" s="173" t="s">
        <v>86</v>
      </c>
      <c r="AY1041" s="38" t="s">
        <v>245</v>
      </c>
      <c r="BE1041" s="174">
        <f>IF(N1041="základní",J1041,0)</f>
        <v>0</v>
      </c>
      <c r="BF1041" s="174">
        <f>IF(N1041="snížená",J1041,0)</f>
        <v>0</v>
      </c>
      <c r="BG1041" s="174">
        <f>IF(N1041="zákl. přenesená",J1041,0)</f>
        <v>0</v>
      </c>
      <c r="BH1041" s="174">
        <f>IF(N1041="sníž. přenesená",J1041,0)</f>
        <v>0</v>
      </c>
      <c r="BI1041" s="174">
        <f>IF(N1041="nulová",J1041,0)</f>
        <v>0</v>
      </c>
      <c r="BJ1041" s="38" t="s">
        <v>8</v>
      </c>
      <c r="BK1041" s="174">
        <f>ROUND(I1041*H1041,0)</f>
        <v>0</v>
      </c>
      <c r="BL1041" s="38" t="s">
        <v>407</v>
      </c>
      <c r="BM1041" s="173" t="s">
        <v>1650</v>
      </c>
    </row>
    <row r="1042" spans="2:65" s="176" customFormat="1">
      <c r="B1042" s="175"/>
      <c r="D1042" s="177" t="s">
        <v>254</v>
      </c>
      <c r="E1042" s="178" t="s">
        <v>1</v>
      </c>
      <c r="F1042" s="179" t="s">
        <v>1651</v>
      </c>
      <c r="H1042" s="180">
        <v>52.5</v>
      </c>
      <c r="I1042" s="23"/>
      <c r="L1042" s="175"/>
      <c r="M1042" s="181"/>
      <c r="T1042" s="182"/>
      <c r="AT1042" s="178" t="s">
        <v>254</v>
      </c>
      <c r="AU1042" s="178" t="s">
        <v>86</v>
      </c>
      <c r="AV1042" s="176" t="s">
        <v>86</v>
      </c>
      <c r="AW1042" s="176" t="s">
        <v>33</v>
      </c>
      <c r="AX1042" s="176" t="s">
        <v>8</v>
      </c>
      <c r="AY1042" s="178" t="s">
        <v>245</v>
      </c>
    </row>
    <row r="1043" spans="2:65" s="51" customFormat="1" ht="24.2" customHeight="1">
      <c r="B1043" s="50"/>
      <c r="C1043" s="163" t="s">
        <v>1652</v>
      </c>
      <c r="D1043" s="163" t="s">
        <v>248</v>
      </c>
      <c r="E1043" s="164" t="s">
        <v>1653</v>
      </c>
      <c r="F1043" s="165" t="s">
        <v>1654</v>
      </c>
      <c r="G1043" s="166" t="s">
        <v>283</v>
      </c>
      <c r="H1043" s="167">
        <v>2.3319999999999999</v>
      </c>
      <c r="I1043" s="22"/>
      <c r="J1043" s="168">
        <f>ROUND(I1043*H1043,0)</f>
        <v>0</v>
      </c>
      <c r="K1043" s="165" t="s">
        <v>252</v>
      </c>
      <c r="L1043" s="50"/>
      <c r="M1043" s="169" t="s">
        <v>1</v>
      </c>
      <c r="N1043" s="170" t="s">
        <v>42</v>
      </c>
      <c r="P1043" s="171">
        <f>O1043*H1043</f>
        <v>0</v>
      </c>
      <c r="Q1043" s="171">
        <v>0</v>
      </c>
      <c r="R1043" s="171">
        <f>Q1043*H1043</f>
        <v>0</v>
      </c>
      <c r="S1043" s="171">
        <v>0</v>
      </c>
      <c r="T1043" s="172">
        <f>S1043*H1043</f>
        <v>0</v>
      </c>
      <c r="AR1043" s="173" t="s">
        <v>407</v>
      </c>
      <c r="AT1043" s="173" t="s">
        <v>248</v>
      </c>
      <c r="AU1043" s="173" t="s">
        <v>86</v>
      </c>
      <c r="AY1043" s="38" t="s">
        <v>245</v>
      </c>
      <c r="BE1043" s="174">
        <f>IF(N1043="základní",J1043,0)</f>
        <v>0</v>
      </c>
      <c r="BF1043" s="174">
        <f>IF(N1043="snížená",J1043,0)</f>
        <v>0</v>
      </c>
      <c r="BG1043" s="174">
        <f>IF(N1043="zákl. přenesená",J1043,0)</f>
        <v>0</v>
      </c>
      <c r="BH1043" s="174">
        <f>IF(N1043="sníž. přenesená",J1043,0)</f>
        <v>0</v>
      </c>
      <c r="BI1043" s="174">
        <f>IF(N1043="nulová",J1043,0)</f>
        <v>0</v>
      </c>
      <c r="BJ1043" s="38" t="s">
        <v>8</v>
      </c>
      <c r="BK1043" s="174">
        <f>ROUND(I1043*H1043,0)</f>
        <v>0</v>
      </c>
      <c r="BL1043" s="38" t="s">
        <v>407</v>
      </c>
      <c r="BM1043" s="173" t="s">
        <v>1655</v>
      </c>
    </row>
    <row r="1044" spans="2:65" s="152" customFormat="1" ht="22.9" customHeight="1">
      <c r="B1044" s="151"/>
      <c r="D1044" s="153" t="s">
        <v>76</v>
      </c>
      <c r="E1044" s="161" t="s">
        <v>1656</v>
      </c>
      <c r="F1044" s="161" t="s">
        <v>1657</v>
      </c>
      <c r="I1044" s="21"/>
      <c r="J1044" s="162">
        <f>BK1044</f>
        <v>0</v>
      </c>
      <c r="L1044" s="151"/>
      <c r="M1044" s="156"/>
      <c r="P1044" s="157">
        <f>SUM(P1045:P1092)</f>
        <v>0</v>
      </c>
      <c r="R1044" s="157">
        <f>SUM(R1045:R1092)</f>
        <v>4.5786821157499995</v>
      </c>
      <c r="T1044" s="158">
        <f>SUM(T1045:T1092)</f>
        <v>2.6848000000000005</v>
      </c>
      <c r="AR1044" s="153" t="s">
        <v>86</v>
      </c>
      <c r="AT1044" s="159" t="s">
        <v>76</v>
      </c>
      <c r="AU1044" s="159" t="s">
        <v>8</v>
      </c>
      <c r="AY1044" s="153" t="s">
        <v>245</v>
      </c>
      <c r="BK1044" s="160">
        <f>SUM(BK1045:BK1092)</f>
        <v>0</v>
      </c>
    </row>
    <row r="1045" spans="2:65" s="51" customFormat="1" ht="16.5" customHeight="1">
      <c r="B1045" s="50"/>
      <c r="C1045" s="163" t="s">
        <v>1658</v>
      </c>
      <c r="D1045" s="163" t="s">
        <v>248</v>
      </c>
      <c r="E1045" s="164" t="s">
        <v>1659</v>
      </c>
      <c r="F1045" s="165" t="s">
        <v>1660</v>
      </c>
      <c r="G1045" s="166" t="s">
        <v>251</v>
      </c>
      <c r="H1045" s="167">
        <v>41.4</v>
      </c>
      <c r="I1045" s="22"/>
      <c r="J1045" s="168">
        <f>ROUND(I1045*H1045,0)</f>
        <v>0</v>
      </c>
      <c r="K1045" s="165" t="s">
        <v>252</v>
      </c>
      <c r="L1045" s="50"/>
      <c r="M1045" s="169" t="s">
        <v>1</v>
      </c>
      <c r="N1045" s="170" t="s">
        <v>42</v>
      </c>
      <c r="P1045" s="171">
        <f>O1045*H1045</f>
        <v>0</v>
      </c>
      <c r="Q1045" s="171">
        <v>0</v>
      </c>
      <c r="R1045" s="171">
        <f>Q1045*H1045</f>
        <v>0</v>
      </c>
      <c r="S1045" s="171">
        <v>5.5E-2</v>
      </c>
      <c r="T1045" s="172">
        <f>S1045*H1045</f>
        <v>2.2770000000000001</v>
      </c>
      <c r="AR1045" s="173" t="s">
        <v>407</v>
      </c>
      <c r="AT1045" s="173" t="s">
        <v>248</v>
      </c>
      <c r="AU1045" s="173" t="s">
        <v>86</v>
      </c>
      <c r="AY1045" s="38" t="s">
        <v>245</v>
      </c>
      <c r="BE1045" s="174">
        <f>IF(N1045="základní",J1045,0)</f>
        <v>0</v>
      </c>
      <c r="BF1045" s="174">
        <f>IF(N1045="snížená",J1045,0)</f>
        <v>0</v>
      </c>
      <c r="BG1045" s="174">
        <f>IF(N1045="zákl. přenesená",J1045,0)</f>
        <v>0</v>
      </c>
      <c r="BH1045" s="174">
        <f>IF(N1045="sníž. přenesená",J1045,0)</f>
        <v>0</v>
      </c>
      <c r="BI1045" s="174">
        <f>IF(N1045="nulová",J1045,0)</f>
        <v>0</v>
      </c>
      <c r="BJ1045" s="38" t="s">
        <v>8</v>
      </c>
      <c r="BK1045" s="174">
        <f>ROUND(I1045*H1045,0)</f>
        <v>0</v>
      </c>
      <c r="BL1045" s="38" t="s">
        <v>407</v>
      </c>
      <c r="BM1045" s="173" t="s">
        <v>1661</v>
      </c>
    </row>
    <row r="1046" spans="2:65" s="176" customFormat="1">
      <c r="B1046" s="175"/>
      <c r="D1046" s="177" t="s">
        <v>254</v>
      </c>
      <c r="E1046" s="178" t="s">
        <v>1</v>
      </c>
      <c r="F1046" s="179" t="s">
        <v>1662</v>
      </c>
      <c r="H1046" s="180">
        <v>41.4</v>
      </c>
      <c r="I1046" s="23"/>
      <c r="L1046" s="175"/>
      <c r="M1046" s="181"/>
      <c r="T1046" s="182"/>
      <c r="AT1046" s="178" t="s">
        <v>254</v>
      </c>
      <c r="AU1046" s="178" t="s">
        <v>86</v>
      </c>
      <c r="AV1046" s="176" t="s">
        <v>86</v>
      </c>
      <c r="AW1046" s="176" t="s">
        <v>33</v>
      </c>
      <c r="AX1046" s="176" t="s">
        <v>77</v>
      </c>
      <c r="AY1046" s="178" t="s">
        <v>245</v>
      </c>
    </row>
    <row r="1047" spans="2:65" s="184" customFormat="1">
      <c r="B1047" s="183"/>
      <c r="D1047" s="177" t="s">
        <v>254</v>
      </c>
      <c r="E1047" s="185" t="s">
        <v>1</v>
      </c>
      <c r="F1047" s="186" t="s">
        <v>265</v>
      </c>
      <c r="H1047" s="187">
        <v>41.4</v>
      </c>
      <c r="I1047" s="24"/>
      <c r="L1047" s="183"/>
      <c r="M1047" s="188"/>
      <c r="T1047" s="189"/>
      <c r="AT1047" s="185" t="s">
        <v>254</v>
      </c>
      <c r="AU1047" s="185" t="s">
        <v>86</v>
      </c>
      <c r="AV1047" s="184" t="s">
        <v>258</v>
      </c>
      <c r="AW1047" s="184" t="s">
        <v>33</v>
      </c>
      <c r="AX1047" s="184" t="s">
        <v>8</v>
      </c>
      <c r="AY1047" s="185" t="s">
        <v>245</v>
      </c>
    </row>
    <row r="1048" spans="2:65" s="51" customFormat="1" ht="16.5" customHeight="1">
      <c r="B1048" s="50"/>
      <c r="C1048" s="163" t="s">
        <v>1663</v>
      </c>
      <c r="D1048" s="163" t="s">
        <v>248</v>
      </c>
      <c r="E1048" s="164" t="s">
        <v>1664</v>
      </c>
      <c r="F1048" s="165" t="s">
        <v>1665</v>
      </c>
      <c r="G1048" s="166" t="s">
        <v>251</v>
      </c>
      <c r="H1048" s="167">
        <v>41.4</v>
      </c>
      <c r="I1048" s="22"/>
      <c r="J1048" s="168">
        <f>ROUND(I1048*H1048,0)</f>
        <v>0</v>
      </c>
      <c r="K1048" s="165" t="s">
        <v>252</v>
      </c>
      <c r="L1048" s="50"/>
      <c r="M1048" s="169" t="s">
        <v>1</v>
      </c>
      <c r="N1048" s="170" t="s">
        <v>42</v>
      </c>
      <c r="P1048" s="171">
        <f>O1048*H1048</f>
        <v>0</v>
      </c>
      <c r="Q1048" s="171">
        <v>0</v>
      </c>
      <c r="R1048" s="171">
        <f>Q1048*H1048</f>
        <v>0</v>
      </c>
      <c r="S1048" s="171">
        <v>2E-3</v>
      </c>
      <c r="T1048" s="172">
        <f>S1048*H1048</f>
        <v>8.2799999999999999E-2</v>
      </c>
      <c r="AR1048" s="173" t="s">
        <v>407</v>
      </c>
      <c r="AT1048" s="173" t="s">
        <v>248</v>
      </c>
      <c r="AU1048" s="173" t="s">
        <v>86</v>
      </c>
      <c r="AY1048" s="38" t="s">
        <v>245</v>
      </c>
      <c r="BE1048" s="174">
        <f>IF(N1048="základní",J1048,0)</f>
        <v>0</v>
      </c>
      <c r="BF1048" s="174">
        <f>IF(N1048="snížená",J1048,0)</f>
        <v>0</v>
      </c>
      <c r="BG1048" s="174">
        <f>IF(N1048="zákl. přenesená",J1048,0)</f>
        <v>0</v>
      </c>
      <c r="BH1048" s="174">
        <f>IF(N1048="sníž. přenesená",J1048,0)</f>
        <v>0</v>
      </c>
      <c r="BI1048" s="174">
        <f>IF(N1048="nulová",J1048,0)</f>
        <v>0</v>
      </c>
      <c r="BJ1048" s="38" t="s">
        <v>8</v>
      </c>
      <c r="BK1048" s="174">
        <f>ROUND(I1048*H1048,0)</f>
        <v>0</v>
      </c>
      <c r="BL1048" s="38" t="s">
        <v>407</v>
      </c>
      <c r="BM1048" s="173" t="s">
        <v>1666</v>
      </c>
    </row>
    <row r="1049" spans="2:65" s="176" customFormat="1">
      <c r="B1049" s="175"/>
      <c r="D1049" s="177" t="s">
        <v>254</v>
      </c>
      <c r="E1049" s="178" t="s">
        <v>1</v>
      </c>
      <c r="F1049" s="179" t="s">
        <v>1662</v>
      </c>
      <c r="H1049" s="180">
        <v>41.4</v>
      </c>
      <c r="I1049" s="23"/>
      <c r="L1049" s="175"/>
      <c r="M1049" s="181"/>
      <c r="T1049" s="182"/>
      <c r="AT1049" s="178" t="s">
        <v>254</v>
      </c>
      <c r="AU1049" s="178" t="s">
        <v>86</v>
      </c>
      <c r="AV1049" s="176" t="s">
        <v>86</v>
      </c>
      <c r="AW1049" s="176" t="s">
        <v>33</v>
      </c>
      <c r="AX1049" s="176" t="s">
        <v>77</v>
      </c>
      <c r="AY1049" s="178" t="s">
        <v>245</v>
      </c>
    </row>
    <row r="1050" spans="2:65" s="184" customFormat="1">
      <c r="B1050" s="183"/>
      <c r="D1050" s="177" t="s">
        <v>254</v>
      </c>
      <c r="E1050" s="185" t="s">
        <v>1</v>
      </c>
      <c r="F1050" s="186" t="s">
        <v>265</v>
      </c>
      <c r="H1050" s="187">
        <v>41.4</v>
      </c>
      <c r="I1050" s="24"/>
      <c r="L1050" s="183"/>
      <c r="M1050" s="188"/>
      <c r="T1050" s="189"/>
      <c r="AT1050" s="185" t="s">
        <v>254</v>
      </c>
      <c r="AU1050" s="185" t="s">
        <v>86</v>
      </c>
      <c r="AV1050" s="184" t="s">
        <v>258</v>
      </c>
      <c r="AW1050" s="184" t="s">
        <v>33</v>
      </c>
      <c r="AX1050" s="184" t="s">
        <v>8</v>
      </c>
      <c r="AY1050" s="185" t="s">
        <v>245</v>
      </c>
    </row>
    <row r="1051" spans="2:65" s="51" customFormat="1" ht="24.2" customHeight="1">
      <c r="B1051" s="50"/>
      <c r="C1051" s="163" t="s">
        <v>1667</v>
      </c>
      <c r="D1051" s="163" t="s">
        <v>248</v>
      </c>
      <c r="E1051" s="164" t="s">
        <v>1668</v>
      </c>
      <c r="F1051" s="165" t="s">
        <v>1669</v>
      </c>
      <c r="G1051" s="166" t="s">
        <v>566</v>
      </c>
      <c r="H1051" s="167">
        <v>6.66</v>
      </c>
      <c r="I1051" s="22"/>
      <c r="J1051" s="168">
        <f>ROUND(I1051*H1051,0)</f>
        <v>0</v>
      </c>
      <c r="K1051" s="165" t="s">
        <v>252</v>
      </c>
      <c r="L1051" s="50"/>
      <c r="M1051" s="169" t="s">
        <v>1</v>
      </c>
      <c r="N1051" s="170" t="s">
        <v>42</v>
      </c>
      <c r="P1051" s="171">
        <f>O1051*H1051</f>
        <v>0</v>
      </c>
      <c r="Q1051" s="171">
        <v>0</v>
      </c>
      <c r="R1051" s="171">
        <f>Q1051*H1051</f>
        <v>0</v>
      </c>
      <c r="S1051" s="171">
        <v>0</v>
      </c>
      <c r="T1051" s="172">
        <f>S1051*H1051</f>
        <v>0</v>
      </c>
      <c r="AR1051" s="173" t="s">
        <v>407</v>
      </c>
      <c r="AT1051" s="173" t="s">
        <v>248</v>
      </c>
      <c r="AU1051" s="173" t="s">
        <v>86</v>
      </c>
      <c r="AY1051" s="38" t="s">
        <v>245</v>
      </c>
      <c r="BE1051" s="174">
        <f>IF(N1051="základní",J1051,0)</f>
        <v>0</v>
      </c>
      <c r="BF1051" s="174">
        <f>IF(N1051="snížená",J1051,0)</f>
        <v>0</v>
      </c>
      <c r="BG1051" s="174">
        <f>IF(N1051="zákl. přenesená",J1051,0)</f>
        <v>0</v>
      </c>
      <c r="BH1051" s="174">
        <f>IF(N1051="sníž. přenesená",J1051,0)</f>
        <v>0</v>
      </c>
      <c r="BI1051" s="174">
        <f>IF(N1051="nulová",J1051,0)</f>
        <v>0</v>
      </c>
      <c r="BJ1051" s="38" t="s">
        <v>8</v>
      </c>
      <c r="BK1051" s="174">
        <f>ROUND(I1051*H1051,0)</f>
        <v>0</v>
      </c>
      <c r="BL1051" s="38" t="s">
        <v>407</v>
      </c>
      <c r="BM1051" s="173" t="s">
        <v>1670</v>
      </c>
    </row>
    <row r="1052" spans="2:65" s="176" customFormat="1">
      <c r="B1052" s="175"/>
      <c r="D1052" s="177" t="s">
        <v>254</v>
      </c>
      <c r="E1052" s="178" t="s">
        <v>1</v>
      </c>
      <c r="F1052" s="179" t="s">
        <v>1671</v>
      </c>
      <c r="H1052" s="180">
        <v>6.66</v>
      </c>
      <c r="I1052" s="23"/>
      <c r="L1052" s="175"/>
      <c r="M1052" s="181"/>
      <c r="T1052" s="182"/>
      <c r="AT1052" s="178" t="s">
        <v>254</v>
      </c>
      <c r="AU1052" s="178" t="s">
        <v>86</v>
      </c>
      <c r="AV1052" s="176" t="s">
        <v>86</v>
      </c>
      <c r="AW1052" s="176" t="s">
        <v>33</v>
      </c>
      <c r="AX1052" s="176" t="s">
        <v>8</v>
      </c>
      <c r="AY1052" s="178" t="s">
        <v>245</v>
      </c>
    </row>
    <row r="1053" spans="2:65" s="51" customFormat="1" ht="21.75" customHeight="1">
      <c r="B1053" s="50"/>
      <c r="C1053" s="190" t="s">
        <v>1672</v>
      </c>
      <c r="D1053" s="190" t="s">
        <v>376</v>
      </c>
      <c r="E1053" s="191" t="s">
        <v>1673</v>
      </c>
      <c r="F1053" s="192" t="s">
        <v>1674</v>
      </c>
      <c r="G1053" s="193" t="s">
        <v>566</v>
      </c>
      <c r="H1053" s="194">
        <v>6.66</v>
      </c>
      <c r="I1053" s="25"/>
      <c r="J1053" s="195">
        <f>ROUND(I1053*H1053,0)</f>
        <v>0</v>
      </c>
      <c r="K1053" s="192" t="s">
        <v>252</v>
      </c>
      <c r="L1053" s="196"/>
      <c r="M1053" s="197" t="s">
        <v>1</v>
      </c>
      <c r="N1053" s="198" t="s">
        <v>42</v>
      </c>
      <c r="P1053" s="171">
        <f>O1053*H1053</f>
        <v>0</v>
      </c>
      <c r="Q1053" s="171">
        <v>2.8999999999999998E-3</v>
      </c>
      <c r="R1053" s="171">
        <f>Q1053*H1053</f>
        <v>1.9313999999999998E-2</v>
      </c>
      <c r="S1053" s="171">
        <v>0</v>
      </c>
      <c r="T1053" s="172">
        <f>S1053*H1053</f>
        <v>0</v>
      </c>
      <c r="AR1053" s="173" t="s">
        <v>511</v>
      </c>
      <c r="AT1053" s="173" t="s">
        <v>376</v>
      </c>
      <c r="AU1053" s="173" t="s">
        <v>86</v>
      </c>
      <c r="AY1053" s="38" t="s">
        <v>245</v>
      </c>
      <c r="BE1053" s="174">
        <f>IF(N1053="základní",J1053,0)</f>
        <v>0</v>
      </c>
      <c r="BF1053" s="174">
        <f>IF(N1053="snížená",J1053,0)</f>
        <v>0</v>
      </c>
      <c r="BG1053" s="174">
        <f>IF(N1053="zákl. přenesená",J1053,0)</f>
        <v>0</v>
      </c>
      <c r="BH1053" s="174">
        <f>IF(N1053="sníž. přenesená",J1053,0)</f>
        <v>0</v>
      </c>
      <c r="BI1053" s="174">
        <f>IF(N1053="nulová",J1053,0)</f>
        <v>0</v>
      </c>
      <c r="BJ1053" s="38" t="s">
        <v>8</v>
      </c>
      <c r="BK1053" s="174">
        <f>ROUND(I1053*H1053,0)</f>
        <v>0</v>
      </c>
      <c r="BL1053" s="38" t="s">
        <v>407</v>
      </c>
      <c r="BM1053" s="173" t="s">
        <v>1675</v>
      </c>
    </row>
    <row r="1054" spans="2:65" s="176" customFormat="1">
      <c r="B1054" s="175"/>
      <c r="D1054" s="177" t="s">
        <v>254</v>
      </c>
      <c r="E1054" s="178" t="s">
        <v>1</v>
      </c>
      <c r="F1054" s="179" t="s">
        <v>1676</v>
      </c>
      <c r="H1054" s="180">
        <v>6.66</v>
      </c>
      <c r="I1054" s="23"/>
      <c r="L1054" s="175"/>
      <c r="M1054" s="181"/>
      <c r="T1054" s="182"/>
      <c r="AT1054" s="178" t="s">
        <v>254</v>
      </c>
      <c r="AU1054" s="178" t="s">
        <v>86</v>
      </c>
      <c r="AV1054" s="176" t="s">
        <v>86</v>
      </c>
      <c r="AW1054" s="176" t="s">
        <v>33</v>
      </c>
      <c r="AX1054" s="176" t="s">
        <v>8</v>
      </c>
      <c r="AY1054" s="178" t="s">
        <v>245</v>
      </c>
    </row>
    <row r="1055" spans="2:65" s="51" customFormat="1" ht="24.2" customHeight="1">
      <c r="B1055" s="50"/>
      <c r="C1055" s="163" t="s">
        <v>1677</v>
      </c>
      <c r="D1055" s="163" t="s">
        <v>248</v>
      </c>
      <c r="E1055" s="164" t="s">
        <v>1678</v>
      </c>
      <c r="F1055" s="165" t="s">
        <v>1679</v>
      </c>
      <c r="G1055" s="166" t="s">
        <v>566</v>
      </c>
      <c r="H1055" s="167">
        <v>6.5</v>
      </c>
      <c r="I1055" s="22"/>
      <c r="J1055" s="168">
        <f>ROUND(I1055*H1055,0)</f>
        <v>0</v>
      </c>
      <c r="K1055" s="165" t="s">
        <v>252</v>
      </c>
      <c r="L1055" s="50"/>
      <c r="M1055" s="169" t="s">
        <v>1</v>
      </c>
      <c r="N1055" s="170" t="s">
        <v>42</v>
      </c>
      <c r="P1055" s="171">
        <f>O1055*H1055</f>
        <v>0</v>
      </c>
      <c r="Q1055" s="171">
        <v>0</v>
      </c>
      <c r="R1055" s="171">
        <f>Q1055*H1055</f>
        <v>0</v>
      </c>
      <c r="S1055" s="171">
        <v>0.05</v>
      </c>
      <c r="T1055" s="172">
        <f>S1055*H1055</f>
        <v>0.32500000000000001</v>
      </c>
      <c r="AR1055" s="173" t="s">
        <v>407</v>
      </c>
      <c r="AT1055" s="173" t="s">
        <v>248</v>
      </c>
      <c r="AU1055" s="173" t="s">
        <v>86</v>
      </c>
      <c r="AY1055" s="38" t="s">
        <v>245</v>
      </c>
      <c r="BE1055" s="174">
        <f>IF(N1055="základní",J1055,0)</f>
        <v>0</v>
      </c>
      <c r="BF1055" s="174">
        <f>IF(N1055="snížená",J1055,0)</f>
        <v>0</v>
      </c>
      <c r="BG1055" s="174">
        <f>IF(N1055="zákl. přenesená",J1055,0)</f>
        <v>0</v>
      </c>
      <c r="BH1055" s="174">
        <f>IF(N1055="sníž. přenesená",J1055,0)</f>
        <v>0</v>
      </c>
      <c r="BI1055" s="174">
        <f>IF(N1055="nulová",J1055,0)</f>
        <v>0</v>
      </c>
      <c r="BJ1055" s="38" t="s">
        <v>8</v>
      </c>
      <c r="BK1055" s="174">
        <f>ROUND(I1055*H1055,0)</f>
        <v>0</v>
      </c>
      <c r="BL1055" s="38" t="s">
        <v>407</v>
      </c>
      <c r="BM1055" s="173" t="s">
        <v>1680</v>
      </c>
    </row>
    <row r="1056" spans="2:65" s="176" customFormat="1">
      <c r="B1056" s="175"/>
      <c r="D1056" s="177" t="s">
        <v>254</v>
      </c>
      <c r="E1056" s="178" t="s">
        <v>1</v>
      </c>
      <c r="F1056" s="179" t="s">
        <v>1681</v>
      </c>
      <c r="H1056" s="180">
        <v>6.5</v>
      </c>
      <c r="I1056" s="23"/>
      <c r="L1056" s="175"/>
      <c r="M1056" s="181"/>
      <c r="T1056" s="182"/>
      <c r="AT1056" s="178" t="s">
        <v>254</v>
      </c>
      <c r="AU1056" s="178" t="s">
        <v>86</v>
      </c>
      <c r="AV1056" s="176" t="s">
        <v>86</v>
      </c>
      <c r="AW1056" s="176" t="s">
        <v>33</v>
      </c>
      <c r="AX1056" s="176" t="s">
        <v>8</v>
      </c>
      <c r="AY1056" s="178" t="s">
        <v>245</v>
      </c>
    </row>
    <row r="1057" spans="2:65" s="51" customFormat="1" ht="16.5" customHeight="1">
      <c r="B1057" s="50"/>
      <c r="C1057" s="163" t="s">
        <v>1682</v>
      </c>
      <c r="D1057" s="163" t="s">
        <v>248</v>
      </c>
      <c r="E1057" s="164" t="s">
        <v>1683</v>
      </c>
      <c r="F1057" s="165" t="s">
        <v>1684</v>
      </c>
      <c r="G1057" s="166" t="s">
        <v>361</v>
      </c>
      <c r="H1057" s="167">
        <v>1</v>
      </c>
      <c r="I1057" s="22"/>
      <c r="J1057" s="168">
        <f>ROUND(I1057*H1057,0)</f>
        <v>0</v>
      </c>
      <c r="K1057" s="165" t="s">
        <v>1</v>
      </c>
      <c r="L1057" s="50"/>
      <c r="M1057" s="169" t="s">
        <v>1</v>
      </c>
      <c r="N1057" s="170" t="s">
        <v>42</v>
      </c>
      <c r="P1057" s="171">
        <f>O1057*H1057</f>
        <v>0</v>
      </c>
      <c r="Q1057" s="171">
        <v>0</v>
      </c>
      <c r="R1057" s="171">
        <f>Q1057*H1057</f>
        <v>0</v>
      </c>
      <c r="S1057" s="171">
        <v>0</v>
      </c>
      <c r="T1057" s="172">
        <f>S1057*H1057</f>
        <v>0</v>
      </c>
      <c r="AR1057" s="173" t="s">
        <v>407</v>
      </c>
      <c r="AT1057" s="173" t="s">
        <v>248</v>
      </c>
      <c r="AU1057" s="173" t="s">
        <v>86</v>
      </c>
      <c r="AY1057" s="38" t="s">
        <v>245</v>
      </c>
      <c r="BE1057" s="174">
        <f>IF(N1057="základní",J1057,0)</f>
        <v>0</v>
      </c>
      <c r="BF1057" s="174">
        <f>IF(N1057="snížená",J1057,0)</f>
        <v>0</v>
      </c>
      <c r="BG1057" s="174">
        <f>IF(N1057="zákl. přenesená",J1057,0)</f>
        <v>0</v>
      </c>
      <c r="BH1057" s="174">
        <f>IF(N1057="sníž. přenesená",J1057,0)</f>
        <v>0</v>
      </c>
      <c r="BI1057" s="174">
        <f>IF(N1057="nulová",J1057,0)</f>
        <v>0</v>
      </c>
      <c r="BJ1057" s="38" t="s">
        <v>8</v>
      </c>
      <c r="BK1057" s="174">
        <f>ROUND(I1057*H1057,0)</f>
        <v>0</v>
      </c>
      <c r="BL1057" s="38" t="s">
        <v>407</v>
      </c>
      <c r="BM1057" s="173" t="s">
        <v>1685</v>
      </c>
    </row>
    <row r="1058" spans="2:65" s="176" customFormat="1">
      <c r="B1058" s="175"/>
      <c r="D1058" s="177" t="s">
        <v>254</v>
      </c>
      <c r="E1058" s="178" t="s">
        <v>1</v>
      </c>
      <c r="F1058" s="179" t="s">
        <v>1686</v>
      </c>
      <c r="H1058" s="180">
        <v>1</v>
      </c>
      <c r="I1058" s="23"/>
      <c r="L1058" s="175"/>
      <c r="M1058" s="181"/>
      <c r="T1058" s="182"/>
      <c r="AT1058" s="178" t="s">
        <v>254</v>
      </c>
      <c r="AU1058" s="178" t="s">
        <v>86</v>
      </c>
      <c r="AV1058" s="176" t="s">
        <v>86</v>
      </c>
      <c r="AW1058" s="176" t="s">
        <v>33</v>
      </c>
      <c r="AX1058" s="176" t="s">
        <v>8</v>
      </c>
      <c r="AY1058" s="178" t="s">
        <v>245</v>
      </c>
    </row>
    <row r="1059" spans="2:65" s="51" customFormat="1" ht="16.5" customHeight="1">
      <c r="B1059" s="50"/>
      <c r="C1059" s="190" t="s">
        <v>1687</v>
      </c>
      <c r="D1059" s="190" t="s">
        <v>376</v>
      </c>
      <c r="E1059" s="191" t="s">
        <v>1688</v>
      </c>
      <c r="F1059" s="192" t="s">
        <v>1689</v>
      </c>
      <c r="G1059" s="193" t="s">
        <v>361</v>
      </c>
      <c r="H1059" s="194">
        <v>1</v>
      </c>
      <c r="I1059" s="25"/>
      <c r="J1059" s="195">
        <f>ROUND(I1059*H1059,0)</f>
        <v>0</v>
      </c>
      <c r="K1059" s="192" t="s">
        <v>1</v>
      </c>
      <c r="L1059" s="196"/>
      <c r="M1059" s="197" t="s">
        <v>1</v>
      </c>
      <c r="N1059" s="198" t="s">
        <v>42</v>
      </c>
      <c r="P1059" s="171">
        <f>O1059*H1059</f>
        <v>0</v>
      </c>
      <c r="Q1059" s="171">
        <v>0.97</v>
      </c>
      <c r="R1059" s="171">
        <f>Q1059*H1059</f>
        <v>0.97</v>
      </c>
      <c r="S1059" s="171">
        <v>0</v>
      </c>
      <c r="T1059" s="172">
        <f>S1059*H1059</f>
        <v>0</v>
      </c>
      <c r="AR1059" s="173" t="s">
        <v>511</v>
      </c>
      <c r="AT1059" s="173" t="s">
        <v>376</v>
      </c>
      <c r="AU1059" s="173" t="s">
        <v>86</v>
      </c>
      <c r="AY1059" s="38" t="s">
        <v>245</v>
      </c>
      <c r="BE1059" s="174">
        <f>IF(N1059="základní",J1059,0)</f>
        <v>0</v>
      </c>
      <c r="BF1059" s="174">
        <f>IF(N1059="snížená",J1059,0)</f>
        <v>0</v>
      </c>
      <c r="BG1059" s="174">
        <f>IF(N1059="zákl. přenesená",J1059,0)</f>
        <v>0</v>
      </c>
      <c r="BH1059" s="174">
        <f>IF(N1059="sníž. přenesená",J1059,0)</f>
        <v>0</v>
      </c>
      <c r="BI1059" s="174">
        <f>IF(N1059="nulová",J1059,0)</f>
        <v>0</v>
      </c>
      <c r="BJ1059" s="38" t="s">
        <v>8</v>
      </c>
      <c r="BK1059" s="174">
        <f>ROUND(I1059*H1059,0)</f>
        <v>0</v>
      </c>
      <c r="BL1059" s="38" t="s">
        <v>407</v>
      </c>
      <c r="BM1059" s="173" t="s">
        <v>1690</v>
      </c>
    </row>
    <row r="1060" spans="2:65" s="176" customFormat="1">
      <c r="B1060" s="175"/>
      <c r="D1060" s="177" t="s">
        <v>254</v>
      </c>
      <c r="E1060" s="178" t="s">
        <v>1</v>
      </c>
      <c r="F1060" s="179" t="s">
        <v>1686</v>
      </c>
      <c r="H1060" s="180">
        <v>1</v>
      </c>
      <c r="I1060" s="23"/>
      <c r="L1060" s="175"/>
      <c r="M1060" s="181"/>
      <c r="T1060" s="182"/>
      <c r="AT1060" s="178" t="s">
        <v>254</v>
      </c>
      <c r="AU1060" s="178" t="s">
        <v>86</v>
      </c>
      <c r="AV1060" s="176" t="s">
        <v>86</v>
      </c>
      <c r="AW1060" s="176" t="s">
        <v>33</v>
      </c>
      <c r="AX1060" s="176" t="s">
        <v>8</v>
      </c>
      <c r="AY1060" s="178" t="s">
        <v>245</v>
      </c>
    </row>
    <row r="1061" spans="2:65" s="51" customFormat="1" ht="24.2" customHeight="1">
      <c r="B1061" s="50"/>
      <c r="C1061" s="163" t="s">
        <v>1691</v>
      </c>
      <c r="D1061" s="163" t="s">
        <v>248</v>
      </c>
      <c r="E1061" s="164" t="s">
        <v>1692</v>
      </c>
      <c r="F1061" s="165" t="s">
        <v>1693</v>
      </c>
      <c r="G1061" s="166" t="s">
        <v>379</v>
      </c>
      <c r="H1061" s="167">
        <v>178.9</v>
      </c>
      <c r="I1061" s="22"/>
      <c r="J1061" s="168">
        <f>ROUND(I1061*H1061,0)</f>
        <v>0</v>
      </c>
      <c r="K1061" s="165" t="s">
        <v>252</v>
      </c>
      <c r="L1061" s="50"/>
      <c r="M1061" s="169" t="s">
        <v>1</v>
      </c>
      <c r="N1061" s="170" t="s">
        <v>42</v>
      </c>
      <c r="P1061" s="171">
        <f>O1061*H1061</f>
        <v>0</v>
      </c>
      <c r="Q1061" s="171">
        <v>4.93375E-5</v>
      </c>
      <c r="R1061" s="171">
        <f>Q1061*H1061</f>
        <v>8.8264787500000001E-3</v>
      </c>
      <c r="S1061" s="171">
        <v>0</v>
      </c>
      <c r="T1061" s="172">
        <f>S1061*H1061</f>
        <v>0</v>
      </c>
      <c r="AR1061" s="173" t="s">
        <v>407</v>
      </c>
      <c r="AT1061" s="173" t="s">
        <v>248</v>
      </c>
      <c r="AU1061" s="173" t="s">
        <v>86</v>
      </c>
      <c r="AY1061" s="38" t="s">
        <v>245</v>
      </c>
      <c r="BE1061" s="174">
        <f>IF(N1061="základní",J1061,0)</f>
        <v>0</v>
      </c>
      <c r="BF1061" s="174">
        <f>IF(N1061="snížená",J1061,0)</f>
        <v>0</v>
      </c>
      <c r="BG1061" s="174">
        <f>IF(N1061="zákl. přenesená",J1061,0)</f>
        <v>0</v>
      </c>
      <c r="BH1061" s="174">
        <f>IF(N1061="sníž. přenesená",J1061,0)</f>
        <v>0</v>
      </c>
      <c r="BI1061" s="174">
        <f>IF(N1061="nulová",J1061,0)</f>
        <v>0</v>
      </c>
      <c r="BJ1061" s="38" t="s">
        <v>8</v>
      </c>
      <c r="BK1061" s="174">
        <f>ROUND(I1061*H1061,0)</f>
        <v>0</v>
      </c>
      <c r="BL1061" s="38" t="s">
        <v>407</v>
      </c>
      <c r="BM1061" s="173" t="s">
        <v>1694</v>
      </c>
    </row>
    <row r="1062" spans="2:65" s="176" customFormat="1">
      <c r="B1062" s="175"/>
      <c r="D1062" s="177" t="s">
        <v>254</v>
      </c>
      <c r="E1062" s="178" t="s">
        <v>1</v>
      </c>
      <c r="F1062" s="179" t="s">
        <v>1695</v>
      </c>
      <c r="H1062" s="180">
        <v>178.9</v>
      </c>
      <c r="I1062" s="23"/>
      <c r="L1062" s="175"/>
      <c r="M1062" s="181"/>
      <c r="T1062" s="182"/>
      <c r="AT1062" s="178" t="s">
        <v>254</v>
      </c>
      <c r="AU1062" s="178" t="s">
        <v>86</v>
      </c>
      <c r="AV1062" s="176" t="s">
        <v>86</v>
      </c>
      <c r="AW1062" s="176" t="s">
        <v>33</v>
      </c>
      <c r="AX1062" s="176" t="s">
        <v>77</v>
      </c>
      <c r="AY1062" s="178" t="s">
        <v>245</v>
      </c>
    </row>
    <row r="1063" spans="2:65" s="184" customFormat="1">
      <c r="B1063" s="183"/>
      <c r="D1063" s="177" t="s">
        <v>254</v>
      </c>
      <c r="E1063" s="185" t="s">
        <v>182</v>
      </c>
      <c r="F1063" s="186" t="s">
        <v>1696</v>
      </c>
      <c r="H1063" s="187">
        <v>178.9</v>
      </c>
      <c r="I1063" s="24"/>
      <c r="L1063" s="183"/>
      <c r="M1063" s="188"/>
      <c r="T1063" s="189"/>
      <c r="AT1063" s="185" t="s">
        <v>254</v>
      </c>
      <c r="AU1063" s="185" t="s">
        <v>86</v>
      </c>
      <c r="AV1063" s="184" t="s">
        <v>258</v>
      </c>
      <c r="AW1063" s="184" t="s">
        <v>33</v>
      </c>
      <c r="AX1063" s="184" t="s">
        <v>77</v>
      </c>
      <c r="AY1063" s="185" t="s">
        <v>245</v>
      </c>
    </row>
    <row r="1064" spans="2:65" s="200" customFormat="1">
      <c r="B1064" s="199"/>
      <c r="D1064" s="177" t="s">
        <v>254</v>
      </c>
      <c r="E1064" s="201" t="s">
        <v>1</v>
      </c>
      <c r="F1064" s="202" t="s">
        <v>440</v>
      </c>
      <c r="H1064" s="203">
        <v>178.9</v>
      </c>
      <c r="I1064" s="26"/>
      <c r="L1064" s="199"/>
      <c r="M1064" s="204"/>
      <c r="T1064" s="205"/>
      <c r="AT1064" s="201" t="s">
        <v>254</v>
      </c>
      <c r="AU1064" s="201" t="s">
        <v>86</v>
      </c>
      <c r="AV1064" s="200" t="s">
        <v>92</v>
      </c>
      <c r="AW1064" s="200" t="s">
        <v>33</v>
      </c>
      <c r="AX1064" s="200" t="s">
        <v>8</v>
      </c>
      <c r="AY1064" s="201" t="s">
        <v>245</v>
      </c>
    </row>
    <row r="1065" spans="2:65" s="51" customFormat="1" ht="16.5" customHeight="1">
      <c r="B1065" s="50"/>
      <c r="C1065" s="190" t="s">
        <v>1697</v>
      </c>
      <c r="D1065" s="190" t="s">
        <v>376</v>
      </c>
      <c r="E1065" s="191" t="s">
        <v>1698</v>
      </c>
      <c r="F1065" s="192" t="s">
        <v>183</v>
      </c>
      <c r="G1065" s="193" t="s">
        <v>379</v>
      </c>
      <c r="H1065" s="194">
        <v>178.9</v>
      </c>
      <c r="I1065" s="25"/>
      <c r="J1065" s="195">
        <f>ROUND(I1065*H1065,0)</f>
        <v>0</v>
      </c>
      <c r="K1065" s="192" t="s">
        <v>1</v>
      </c>
      <c r="L1065" s="196"/>
      <c r="M1065" s="197" t="s">
        <v>1</v>
      </c>
      <c r="N1065" s="198" t="s">
        <v>42</v>
      </c>
      <c r="P1065" s="171">
        <f>O1065*H1065</f>
        <v>0</v>
      </c>
      <c r="Q1065" s="171">
        <v>1E-3</v>
      </c>
      <c r="R1065" s="171">
        <f>Q1065*H1065</f>
        <v>0.1789</v>
      </c>
      <c r="S1065" s="171">
        <v>0</v>
      </c>
      <c r="T1065" s="172">
        <f>S1065*H1065</f>
        <v>0</v>
      </c>
      <c r="AR1065" s="173" t="s">
        <v>511</v>
      </c>
      <c r="AT1065" s="173" t="s">
        <v>376</v>
      </c>
      <c r="AU1065" s="173" t="s">
        <v>86</v>
      </c>
      <c r="AY1065" s="38" t="s">
        <v>245</v>
      </c>
      <c r="BE1065" s="174">
        <f>IF(N1065="základní",J1065,0)</f>
        <v>0</v>
      </c>
      <c r="BF1065" s="174">
        <f>IF(N1065="snížená",J1065,0)</f>
        <v>0</v>
      </c>
      <c r="BG1065" s="174">
        <f>IF(N1065="zákl. přenesená",J1065,0)</f>
        <v>0</v>
      </c>
      <c r="BH1065" s="174">
        <f>IF(N1065="sníž. přenesená",J1065,0)</f>
        <v>0</v>
      </c>
      <c r="BI1065" s="174">
        <f>IF(N1065="nulová",J1065,0)</f>
        <v>0</v>
      </c>
      <c r="BJ1065" s="38" t="s">
        <v>8</v>
      </c>
      <c r="BK1065" s="174">
        <f>ROUND(I1065*H1065,0)</f>
        <v>0</v>
      </c>
      <c r="BL1065" s="38" t="s">
        <v>407</v>
      </c>
      <c r="BM1065" s="173" t="s">
        <v>1699</v>
      </c>
    </row>
    <row r="1066" spans="2:65" s="176" customFormat="1">
      <c r="B1066" s="175"/>
      <c r="D1066" s="177" t="s">
        <v>254</v>
      </c>
      <c r="E1066" s="178" t="s">
        <v>1</v>
      </c>
      <c r="F1066" s="179" t="s">
        <v>182</v>
      </c>
      <c r="H1066" s="180">
        <v>178.9</v>
      </c>
      <c r="I1066" s="23"/>
      <c r="L1066" s="175"/>
      <c r="M1066" s="181"/>
      <c r="T1066" s="182"/>
      <c r="AT1066" s="178" t="s">
        <v>254</v>
      </c>
      <c r="AU1066" s="178" t="s">
        <v>86</v>
      </c>
      <c r="AV1066" s="176" t="s">
        <v>86</v>
      </c>
      <c r="AW1066" s="176" t="s">
        <v>33</v>
      </c>
      <c r="AX1066" s="176" t="s">
        <v>8</v>
      </c>
      <c r="AY1066" s="178" t="s">
        <v>245</v>
      </c>
    </row>
    <row r="1067" spans="2:65" s="51" customFormat="1" ht="24.2" customHeight="1">
      <c r="B1067" s="50"/>
      <c r="C1067" s="163" t="s">
        <v>1700</v>
      </c>
      <c r="D1067" s="163" t="s">
        <v>248</v>
      </c>
      <c r="E1067" s="164" t="s">
        <v>1701</v>
      </c>
      <c r="F1067" s="165" t="s">
        <v>1702</v>
      </c>
      <c r="G1067" s="166" t="s">
        <v>379</v>
      </c>
      <c r="H1067" s="167">
        <v>639.27099999999996</v>
      </c>
      <c r="I1067" s="22"/>
      <c r="J1067" s="168">
        <f>ROUND(I1067*H1067,0)</f>
        <v>0</v>
      </c>
      <c r="K1067" s="165" t="s">
        <v>252</v>
      </c>
      <c r="L1067" s="50"/>
      <c r="M1067" s="169" t="s">
        <v>1</v>
      </c>
      <c r="N1067" s="170" t="s">
        <v>42</v>
      </c>
      <c r="P1067" s="171">
        <f>O1067*H1067</f>
        <v>0</v>
      </c>
      <c r="Q1067" s="171">
        <v>4.6999999999999997E-5</v>
      </c>
      <c r="R1067" s="171">
        <f>Q1067*H1067</f>
        <v>3.0045736999999996E-2</v>
      </c>
      <c r="S1067" s="171">
        <v>0</v>
      </c>
      <c r="T1067" s="172">
        <f>S1067*H1067</f>
        <v>0</v>
      </c>
      <c r="AR1067" s="173" t="s">
        <v>407</v>
      </c>
      <c r="AT1067" s="173" t="s">
        <v>248</v>
      </c>
      <c r="AU1067" s="173" t="s">
        <v>86</v>
      </c>
      <c r="AY1067" s="38" t="s">
        <v>245</v>
      </c>
      <c r="BE1067" s="174">
        <f>IF(N1067="základní",J1067,0)</f>
        <v>0</v>
      </c>
      <c r="BF1067" s="174">
        <f>IF(N1067="snížená",J1067,0)</f>
        <v>0</v>
      </c>
      <c r="BG1067" s="174">
        <f>IF(N1067="zákl. přenesená",J1067,0)</f>
        <v>0</v>
      </c>
      <c r="BH1067" s="174">
        <f>IF(N1067="sníž. přenesená",J1067,0)</f>
        <v>0</v>
      </c>
      <c r="BI1067" s="174">
        <f>IF(N1067="nulová",J1067,0)</f>
        <v>0</v>
      </c>
      <c r="BJ1067" s="38" t="s">
        <v>8</v>
      </c>
      <c r="BK1067" s="174">
        <f>ROUND(I1067*H1067,0)</f>
        <v>0</v>
      </c>
      <c r="BL1067" s="38" t="s">
        <v>407</v>
      </c>
      <c r="BM1067" s="173" t="s">
        <v>1703</v>
      </c>
    </row>
    <row r="1068" spans="2:65" s="176" customFormat="1">
      <c r="B1068" s="175"/>
      <c r="D1068" s="177" t="s">
        <v>254</v>
      </c>
      <c r="E1068" s="178" t="s">
        <v>1</v>
      </c>
      <c r="F1068" s="179" t="s">
        <v>1704</v>
      </c>
      <c r="H1068" s="180">
        <v>323.68</v>
      </c>
      <c r="I1068" s="23"/>
      <c r="L1068" s="175"/>
      <c r="M1068" s="181"/>
      <c r="T1068" s="182"/>
      <c r="AT1068" s="178" t="s">
        <v>254</v>
      </c>
      <c r="AU1068" s="178" t="s">
        <v>86</v>
      </c>
      <c r="AV1068" s="176" t="s">
        <v>86</v>
      </c>
      <c r="AW1068" s="176" t="s">
        <v>33</v>
      </c>
      <c r="AX1068" s="176" t="s">
        <v>77</v>
      </c>
      <c r="AY1068" s="178" t="s">
        <v>245</v>
      </c>
    </row>
    <row r="1069" spans="2:65" s="176" customFormat="1">
      <c r="B1069" s="175"/>
      <c r="D1069" s="177" t="s">
        <v>254</v>
      </c>
      <c r="E1069" s="178" t="s">
        <v>1</v>
      </c>
      <c r="F1069" s="179" t="s">
        <v>1705</v>
      </c>
      <c r="H1069" s="180">
        <v>10.3</v>
      </c>
      <c r="I1069" s="23"/>
      <c r="L1069" s="175"/>
      <c r="M1069" s="181"/>
      <c r="T1069" s="182"/>
      <c r="AT1069" s="178" t="s">
        <v>254</v>
      </c>
      <c r="AU1069" s="178" t="s">
        <v>86</v>
      </c>
      <c r="AV1069" s="176" t="s">
        <v>86</v>
      </c>
      <c r="AW1069" s="176" t="s">
        <v>33</v>
      </c>
      <c r="AX1069" s="176" t="s">
        <v>77</v>
      </c>
      <c r="AY1069" s="178" t="s">
        <v>245</v>
      </c>
    </row>
    <row r="1070" spans="2:65" s="176" customFormat="1">
      <c r="B1070" s="175"/>
      <c r="D1070" s="177" t="s">
        <v>254</v>
      </c>
      <c r="E1070" s="178" t="s">
        <v>1</v>
      </c>
      <c r="F1070" s="179" t="s">
        <v>1706</v>
      </c>
      <c r="H1070" s="180">
        <v>7.6</v>
      </c>
      <c r="I1070" s="23"/>
      <c r="L1070" s="175"/>
      <c r="M1070" s="181"/>
      <c r="T1070" s="182"/>
      <c r="AT1070" s="178" t="s">
        <v>254</v>
      </c>
      <c r="AU1070" s="178" t="s">
        <v>86</v>
      </c>
      <c r="AV1070" s="176" t="s">
        <v>86</v>
      </c>
      <c r="AW1070" s="176" t="s">
        <v>33</v>
      </c>
      <c r="AX1070" s="176" t="s">
        <v>77</v>
      </c>
      <c r="AY1070" s="178" t="s">
        <v>245</v>
      </c>
    </row>
    <row r="1071" spans="2:65" s="184" customFormat="1">
      <c r="B1071" s="183"/>
      <c r="D1071" s="177" t="s">
        <v>254</v>
      </c>
      <c r="E1071" s="185" t="s">
        <v>1</v>
      </c>
      <c r="F1071" s="186" t="s">
        <v>1707</v>
      </c>
      <c r="H1071" s="187">
        <v>341.58</v>
      </c>
      <c r="I1071" s="24"/>
      <c r="L1071" s="183"/>
      <c r="M1071" s="188"/>
      <c r="T1071" s="189"/>
      <c r="AT1071" s="185" t="s">
        <v>254</v>
      </c>
      <c r="AU1071" s="185" t="s">
        <v>86</v>
      </c>
      <c r="AV1071" s="184" t="s">
        <v>258</v>
      </c>
      <c r="AW1071" s="184" t="s">
        <v>33</v>
      </c>
      <c r="AX1071" s="184" t="s">
        <v>77</v>
      </c>
      <c r="AY1071" s="185" t="s">
        <v>245</v>
      </c>
    </row>
    <row r="1072" spans="2:65" s="176" customFormat="1">
      <c r="B1072" s="175"/>
      <c r="D1072" s="177" t="s">
        <v>254</v>
      </c>
      <c r="E1072" s="178" t="s">
        <v>1</v>
      </c>
      <c r="F1072" s="179" t="s">
        <v>1708</v>
      </c>
      <c r="H1072" s="180">
        <v>18.911000000000001</v>
      </c>
      <c r="I1072" s="23"/>
      <c r="L1072" s="175"/>
      <c r="M1072" s="181"/>
      <c r="T1072" s="182"/>
      <c r="AT1072" s="178" t="s">
        <v>254</v>
      </c>
      <c r="AU1072" s="178" t="s">
        <v>86</v>
      </c>
      <c r="AV1072" s="176" t="s">
        <v>86</v>
      </c>
      <c r="AW1072" s="176" t="s">
        <v>33</v>
      </c>
      <c r="AX1072" s="176" t="s">
        <v>77</v>
      </c>
      <c r="AY1072" s="178" t="s">
        <v>245</v>
      </c>
    </row>
    <row r="1073" spans="2:65" s="176" customFormat="1">
      <c r="B1073" s="175"/>
      <c r="D1073" s="177" t="s">
        <v>254</v>
      </c>
      <c r="E1073" s="178" t="s">
        <v>1</v>
      </c>
      <c r="F1073" s="179" t="s">
        <v>1709</v>
      </c>
      <c r="H1073" s="180">
        <v>278.77999999999997</v>
      </c>
      <c r="I1073" s="23"/>
      <c r="L1073" s="175"/>
      <c r="M1073" s="181"/>
      <c r="T1073" s="182"/>
      <c r="AT1073" s="178" t="s">
        <v>254</v>
      </c>
      <c r="AU1073" s="178" t="s">
        <v>86</v>
      </c>
      <c r="AV1073" s="176" t="s">
        <v>86</v>
      </c>
      <c r="AW1073" s="176" t="s">
        <v>33</v>
      </c>
      <c r="AX1073" s="176" t="s">
        <v>77</v>
      </c>
      <c r="AY1073" s="178" t="s">
        <v>245</v>
      </c>
    </row>
    <row r="1074" spans="2:65" s="184" customFormat="1">
      <c r="B1074" s="183"/>
      <c r="D1074" s="177" t="s">
        <v>254</v>
      </c>
      <c r="E1074" s="185" t="s">
        <v>1</v>
      </c>
      <c r="F1074" s="186" t="s">
        <v>1710</v>
      </c>
      <c r="H1074" s="187">
        <v>297.69099999999997</v>
      </c>
      <c r="I1074" s="24"/>
      <c r="L1074" s="183"/>
      <c r="M1074" s="188"/>
      <c r="T1074" s="189"/>
      <c r="AT1074" s="185" t="s">
        <v>254</v>
      </c>
      <c r="AU1074" s="185" t="s">
        <v>86</v>
      </c>
      <c r="AV1074" s="184" t="s">
        <v>258</v>
      </c>
      <c r="AW1074" s="184" t="s">
        <v>33</v>
      </c>
      <c r="AX1074" s="184" t="s">
        <v>77</v>
      </c>
      <c r="AY1074" s="185" t="s">
        <v>245</v>
      </c>
    </row>
    <row r="1075" spans="2:65" s="200" customFormat="1">
      <c r="B1075" s="199"/>
      <c r="D1075" s="177" t="s">
        <v>254</v>
      </c>
      <c r="E1075" s="201" t="s">
        <v>1</v>
      </c>
      <c r="F1075" s="202" t="s">
        <v>1711</v>
      </c>
      <c r="H1075" s="203">
        <v>639.27099999999996</v>
      </c>
      <c r="I1075" s="26"/>
      <c r="L1075" s="199"/>
      <c r="M1075" s="204"/>
      <c r="T1075" s="205"/>
      <c r="AT1075" s="201" t="s">
        <v>254</v>
      </c>
      <c r="AU1075" s="201" t="s">
        <v>86</v>
      </c>
      <c r="AV1075" s="200" t="s">
        <v>92</v>
      </c>
      <c r="AW1075" s="200" t="s">
        <v>33</v>
      </c>
      <c r="AX1075" s="200" t="s">
        <v>8</v>
      </c>
      <c r="AY1075" s="201" t="s">
        <v>245</v>
      </c>
    </row>
    <row r="1076" spans="2:65" s="51" customFormat="1" ht="21.75" customHeight="1">
      <c r="B1076" s="50"/>
      <c r="C1076" s="190" t="s">
        <v>1712</v>
      </c>
      <c r="D1076" s="190" t="s">
        <v>376</v>
      </c>
      <c r="E1076" s="191" t="s">
        <v>1713</v>
      </c>
      <c r="F1076" s="192" t="s">
        <v>1714</v>
      </c>
      <c r="G1076" s="193" t="s">
        <v>283</v>
      </c>
      <c r="H1076" s="194">
        <v>0.35599999999999998</v>
      </c>
      <c r="I1076" s="25"/>
      <c r="J1076" s="195">
        <f>ROUND(I1076*H1076,0)</f>
        <v>0</v>
      </c>
      <c r="K1076" s="192" t="s">
        <v>252</v>
      </c>
      <c r="L1076" s="196"/>
      <c r="M1076" s="197" t="s">
        <v>1</v>
      </c>
      <c r="N1076" s="198" t="s">
        <v>42</v>
      </c>
      <c r="P1076" s="171">
        <f>O1076*H1076</f>
        <v>0</v>
      </c>
      <c r="Q1076" s="171">
        <v>1</v>
      </c>
      <c r="R1076" s="171">
        <f>Q1076*H1076</f>
        <v>0.35599999999999998</v>
      </c>
      <c r="S1076" s="171">
        <v>0</v>
      </c>
      <c r="T1076" s="172">
        <f>S1076*H1076</f>
        <v>0</v>
      </c>
      <c r="AR1076" s="173" t="s">
        <v>511</v>
      </c>
      <c r="AT1076" s="173" t="s">
        <v>376</v>
      </c>
      <c r="AU1076" s="173" t="s">
        <v>86</v>
      </c>
      <c r="AY1076" s="38" t="s">
        <v>245</v>
      </c>
      <c r="BE1076" s="174">
        <f>IF(N1076="základní",J1076,0)</f>
        <v>0</v>
      </c>
      <c r="BF1076" s="174">
        <f>IF(N1076="snížená",J1076,0)</f>
        <v>0</v>
      </c>
      <c r="BG1076" s="174">
        <f>IF(N1076="zákl. přenesená",J1076,0)</f>
        <v>0</v>
      </c>
      <c r="BH1076" s="174">
        <f>IF(N1076="sníž. přenesená",J1076,0)</f>
        <v>0</v>
      </c>
      <c r="BI1076" s="174">
        <f>IF(N1076="nulová",J1076,0)</f>
        <v>0</v>
      </c>
      <c r="BJ1076" s="38" t="s">
        <v>8</v>
      </c>
      <c r="BK1076" s="174">
        <f>ROUND(I1076*H1076,0)</f>
        <v>0</v>
      </c>
      <c r="BL1076" s="38" t="s">
        <v>407</v>
      </c>
      <c r="BM1076" s="173" t="s">
        <v>1715</v>
      </c>
    </row>
    <row r="1077" spans="2:65" s="176" customFormat="1">
      <c r="B1077" s="175"/>
      <c r="D1077" s="177" t="s">
        <v>254</v>
      </c>
      <c r="E1077" s="178" t="s">
        <v>1</v>
      </c>
      <c r="F1077" s="179" t="s">
        <v>1716</v>
      </c>
      <c r="H1077" s="180">
        <v>0.35599999999999998</v>
      </c>
      <c r="I1077" s="23"/>
      <c r="L1077" s="175"/>
      <c r="M1077" s="181"/>
      <c r="T1077" s="182"/>
      <c r="AT1077" s="178" t="s">
        <v>254</v>
      </c>
      <c r="AU1077" s="178" t="s">
        <v>86</v>
      </c>
      <c r="AV1077" s="176" t="s">
        <v>86</v>
      </c>
      <c r="AW1077" s="176" t="s">
        <v>33</v>
      </c>
      <c r="AX1077" s="176" t="s">
        <v>8</v>
      </c>
      <c r="AY1077" s="178" t="s">
        <v>245</v>
      </c>
    </row>
    <row r="1078" spans="2:65" s="51" customFormat="1" ht="24.2" customHeight="1">
      <c r="B1078" s="50"/>
      <c r="C1078" s="190" t="s">
        <v>1717</v>
      </c>
      <c r="D1078" s="190" t="s">
        <v>376</v>
      </c>
      <c r="E1078" s="191" t="s">
        <v>1718</v>
      </c>
      <c r="F1078" s="192" t="s">
        <v>1719</v>
      </c>
      <c r="G1078" s="193" t="s">
        <v>283</v>
      </c>
      <c r="H1078" s="194">
        <v>0.27900000000000003</v>
      </c>
      <c r="I1078" s="25"/>
      <c r="J1078" s="195">
        <f>ROUND(I1078*H1078,0)</f>
        <v>0</v>
      </c>
      <c r="K1078" s="192" t="s">
        <v>1</v>
      </c>
      <c r="L1078" s="196"/>
      <c r="M1078" s="197" t="s">
        <v>1</v>
      </c>
      <c r="N1078" s="198" t="s">
        <v>42</v>
      </c>
      <c r="P1078" s="171">
        <f>O1078*H1078</f>
        <v>0</v>
      </c>
      <c r="Q1078" s="171">
        <v>1</v>
      </c>
      <c r="R1078" s="171">
        <f>Q1078*H1078</f>
        <v>0.27900000000000003</v>
      </c>
      <c r="S1078" s="171">
        <v>0</v>
      </c>
      <c r="T1078" s="172">
        <f>S1078*H1078</f>
        <v>0</v>
      </c>
      <c r="AR1078" s="173" t="s">
        <v>511</v>
      </c>
      <c r="AT1078" s="173" t="s">
        <v>376</v>
      </c>
      <c r="AU1078" s="173" t="s">
        <v>86</v>
      </c>
      <c r="AY1078" s="38" t="s">
        <v>245</v>
      </c>
      <c r="BE1078" s="174">
        <f>IF(N1078="základní",J1078,0)</f>
        <v>0</v>
      </c>
      <c r="BF1078" s="174">
        <f>IF(N1078="snížená",J1078,0)</f>
        <v>0</v>
      </c>
      <c r="BG1078" s="174">
        <f>IF(N1078="zákl. přenesená",J1078,0)</f>
        <v>0</v>
      </c>
      <c r="BH1078" s="174">
        <f>IF(N1078="sníž. přenesená",J1078,0)</f>
        <v>0</v>
      </c>
      <c r="BI1078" s="174">
        <f>IF(N1078="nulová",J1078,0)</f>
        <v>0</v>
      </c>
      <c r="BJ1078" s="38" t="s">
        <v>8</v>
      </c>
      <c r="BK1078" s="174">
        <f>ROUND(I1078*H1078,0)</f>
        <v>0</v>
      </c>
      <c r="BL1078" s="38" t="s">
        <v>407</v>
      </c>
      <c r="BM1078" s="173" t="s">
        <v>1720</v>
      </c>
    </row>
    <row r="1079" spans="2:65" s="176" customFormat="1">
      <c r="B1079" s="175"/>
      <c r="D1079" s="177" t="s">
        <v>254</v>
      </c>
      <c r="E1079" s="178" t="s">
        <v>1</v>
      </c>
      <c r="F1079" s="179" t="s">
        <v>1721</v>
      </c>
      <c r="H1079" s="180">
        <v>0.27900000000000003</v>
      </c>
      <c r="I1079" s="23"/>
      <c r="L1079" s="175"/>
      <c r="M1079" s="181"/>
      <c r="T1079" s="182"/>
      <c r="AT1079" s="178" t="s">
        <v>254</v>
      </c>
      <c r="AU1079" s="178" t="s">
        <v>86</v>
      </c>
      <c r="AV1079" s="176" t="s">
        <v>86</v>
      </c>
      <c r="AW1079" s="176" t="s">
        <v>33</v>
      </c>
      <c r="AX1079" s="176" t="s">
        <v>8</v>
      </c>
      <c r="AY1079" s="178" t="s">
        <v>245</v>
      </c>
    </row>
    <row r="1080" spans="2:65" s="51" customFormat="1" ht="21.75" customHeight="1">
      <c r="B1080" s="50"/>
      <c r="C1080" s="190" t="s">
        <v>1722</v>
      </c>
      <c r="D1080" s="190" t="s">
        <v>376</v>
      </c>
      <c r="E1080" s="191" t="s">
        <v>1723</v>
      </c>
      <c r="F1080" s="192" t="s">
        <v>1724</v>
      </c>
      <c r="G1080" s="193" t="s">
        <v>283</v>
      </c>
      <c r="H1080" s="194">
        <v>1.0999999999999999E-2</v>
      </c>
      <c r="I1080" s="25"/>
      <c r="J1080" s="195">
        <f>ROUND(I1080*H1080,0)</f>
        <v>0</v>
      </c>
      <c r="K1080" s="192" t="s">
        <v>252</v>
      </c>
      <c r="L1080" s="196"/>
      <c r="M1080" s="197" t="s">
        <v>1</v>
      </c>
      <c r="N1080" s="198" t="s">
        <v>42</v>
      </c>
      <c r="P1080" s="171">
        <f>O1080*H1080</f>
        <v>0</v>
      </c>
      <c r="Q1080" s="171">
        <v>1</v>
      </c>
      <c r="R1080" s="171">
        <f>Q1080*H1080</f>
        <v>1.0999999999999999E-2</v>
      </c>
      <c r="S1080" s="171">
        <v>0</v>
      </c>
      <c r="T1080" s="172">
        <f>S1080*H1080</f>
        <v>0</v>
      </c>
      <c r="AR1080" s="173" t="s">
        <v>511</v>
      </c>
      <c r="AT1080" s="173" t="s">
        <v>376</v>
      </c>
      <c r="AU1080" s="173" t="s">
        <v>86</v>
      </c>
      <c r="AY1080" s="38" t="s">
        <v>245</v>
      </c>
      <c r="BE1080" s="174">
        <f>IF(N1080="základní",J1080,0)</f>
        <v>0</v>
      </c>
      <c r="BF1080" s="174">
        <f>IF(N1080="snížená",J1080,0)</f>
        <v>0</v>
      </c>
      <c r="BG1080" s="174">
        <f>IF(N1080="zákl. přenesená",J1080,0)</f>
        <v>0</v>
      </c>
      <c r="BH1080" s="174">
        <f>IF(N1080="sníž. přenesená",J1080,0)</f>
        <v>0</v>
      </c>
      <c r="BI1080" s="174">
        <f>IF(N1080="nulová",J1080,0)</f>
        <v>0</v>
      </c>
      <c r="BJ1080" s="38" t="s">
        <v>8</v>
      </c>
      <c r="BK1080" s="174">
        <f>ROUND(I1080*H1080,0)</f>
        <v>0</v>
      </c>
      <c r="BL1080" s="38" t="s">
        <v>407</v>
      </c>
      <c r="BM1080" s="173" t="s">
        <v>1725</v>
      </c>
    </row>
    <row r="1081" spans="2:65" s="176" customFormat="1">
      <c r="B1081" s="175"/>
      <c r="D1081" s="177" t="s">
        <v>254</v>
      </c>
      <c r="E1081" s="178" t="s">
        <v>1</v>
      </c>
      <c r="F1081" s="179" t="s">
        <v>1726</v>
      </c>
      <c r="H1081" s="180">
        <v>1.0999999999999999E-2</v>
      </c>
      <c r="I1081" s="23"/>
      <c r="L1081" s="175"/>
      <c r="M1081" s="181"/>
      <c r="T1081" s="182"/>
      <c r="AT1081" s="178" t="s">
        <v>254</v>
      </c>
      <c r="AU1081" s="178" t="s">
        <v>86</v>
      </c>
      <c r="AV1081" s="176" t="s">
        <v>86</v>
      </c>
      <c r="AW1081" s="176" t="s">
        <v>33</v>
      </c>
      <c r="AX1081" s="176" t="s">
        <v>8</v>
      </c>
      <c r="AY1081" s="178" t="s">
        <v>245</v>
      </c>
    </row>
    <row r="1082" spans="2:65" s="51" customFormat="1" ht="21.75" customHeight="1">
      <c r="B1082" s="50"/>
      <c r="C1082" s="190" t="s">
        <v>1727</v>
      </c>
      <c r="D1082" s="190" t="s">
        <v>376</v>
      </c>
      <c r="E1082" s="191" t="s">
        <v>1728</v>
      </c>
      <c r="F1082" s="192" t="s">
        <v>1729</v>
      </c>
      <c r="G1082" s="193" t="s">
        <v>283</v>
      </c>
      <c r="H1082" s="194">
        <v>8.0000000000000002E-3</v>
      </c>
      <c r="I1082" s="25"/>
      <c r="J1082" s="195">
        <f>ROUND(I1082*H1082,0)</f>
        <v>0</v>
      </c>
      <c r="K1082" s="192" t="s">
        <v>1</v>
      </c>
      <c r="L1082" s="196"/>
      <c r="M1082" s="197" t="s">
        <v>1</v>
      </c>
      <c r="N1082" s="198" t="s">
        <v>42</v>
      </c>
      <c r="P1082" s="171">
        <f>O1082*H1082</f>
        <v>0</v>
      </c>
      <c r="Q1082" s="171">
        <v>1</v>
      </c>
      <c r="R1082" s="171">
        <f>Q1082*H1082</f>
        <v>8.0000000000000002E-3</v>
      </c>
      <c r="S1082" s="171">
        <v>0</v>
      </c>
      <c r="T1082" s="172">
        <f>S1082*H1082</f>
        <v>0</v>
      </c>
      <c r="AR1082" s="173" t="s">
        <v>511</v>
      </c>
      <c r="AT1082" s="173" t="s">
        <v>376</v>
      </c>
      <c r="AU1082" s="173" t="s">
        <v>86</v>
      </c>
      <c r="AY1082" s="38" t="s">
        <v>245</v>
      </c>
      <c r="BE1082" s="174">
        <f>IF(N1082="základní",J1082,0)</f>
        <v>0</v>
      </c>
      <c r="BF1082" s="174">
        <f>IF(N1082="snížená",J1082,0)</f>
        <v>0</v>
      </c>
      <c r="BG1082" s="174">
        <f>IF(N1082="zákl. přenesená",J1082,0)</f>
        <v>0</v>
      </c>
      <c r="BH1082" s="174">
        <f>IF(N1082="sníž. přenesená",J1082,0)</f>
        <v>0</v>
      </c>
      <c r="BI1082" s="174">
        <f>IF(N1082="nulová",J1082,0)</f>
        <v>0</v>
      </c>
      <c r="BJ1082" s="38" t="s">
        <v>8</v>
      </c>
      <c r="BK1082" s="174">
        <f>ROUND(I1082*H1082,0)</f>
        <v>0</v>
      </c>
      <c r="BL1082" s="38" t="s">
        <v>407</v>
      </c>
      <c r="BM1082" s="173" t="s">
        <v>1730</v>
      </c>
    </row>
    <row r="1083" spans="2:65" s="176" customFormat="1">
      <c r="B1083" s="175"/>
      <c r="D1083" s="177" t="s">
        <v>254</v>
      </c>
      <c r="E1083" s="178" t="s">
        <v>1</v>
      </c>
      <c r="F1083" s="179" t="s">
        <v>1731</v>
      </c>
      <c r="H1083" s="180">
        <v>8.0000000000000002E-3</v>
      </c>
      <c r="I1083" s="23"/>
      <c r="L1083" s="175"/>
      <c r="M1083" s="181"/>
      <c r="T1083" s="182"/>
      <c r="AT1083" s="178" t="s">
        <v>254</v>
      </c>
      <c r="AU1083" s="178" t="s">
        <v>86</v>
      </c>
      <c r="AV1083" s="176" t="s">
        <v>86</v>
      </c>
      <c r="AW1083" s="176" t="s">
        <v>33</v>
      </c>
      <c r="AX1083" s="176" t="s">
        <v>8</v>
      </c>
      <c r="AY1083" s="178" t="s">
        <v>245</v>
      </c>
    </row>
    <row r="1084" spans="2:65" s="51" customFormat="1" ht="24.2" customHeight="1">
      <c r="B1084" s="50"/>
      <c r="C1084" s="190" t="s">
        <v>1732</v>
      </c>
      <c r="D1084" s="190" t="s">
        <v>376</v>
      </c>
      <c r="E1084" s="191" t="s">
        <v>1733</v>
      </c>
      <c r="F1084" s="192" t="s">
        <v>1734</v>
      </c>
      <c r="G1084" s="193" t="s">
        <v>566</v>
      </c>
      <c r="H1084" s="194">
        <v>1.53</v>
      </c>
      <c r="I1084" s="25"/>
      <c r="J1084" s="195">
        <f>ROUND(I1084*H1084,0)</f>
        <v>0</v>
      </c>
      <c r="K1084" s="192" t="s">
        <v>1</v>
      </c>
      <c r="L1084" s="196"/>
      <c r="M1084" s="197" t="s">
        <v>1</v>
      </c>
      <c r="N1084" s="198" t="s">
        <v>42</v>
      </c>
      <c r="P1084" s="171">
        <f>O1084*H1084</f>
        <v>0</v>
      </c>
      <c r="Q1084" s="171">
        <v>1.273E-2</v>
      </c>
      <c r="R1084" s="171">
        <f>Q1084*H1084</f>
        <v>1.9476900000000002E-2</v>
      </c>
      <c r="S1084" s="171">
        <v>0</v>
      </c>
      <c r="T1084" s="172">
        <f>S1084*H1084</f>
        <v>0</v>
      </c>
      <c r="AR1084" s="173" t="s">
        <v>511</v>
      </c>
      <c r="AT1084" s="173" t="s">
        <v>376</v>
      </c>
      <c r="AU1084" s="173" t="s">
        <v>86</v>
      </c>
      <c r="AY1084" s="38" t="s">
        <v>245</v>
      </c>
      <c r="BE1084" s="174">
        <f>IF(N1084="základní",J1084,0)</f>
        <v>0</v>
      </c>
      <c r="BF1084" s="174">
        <f>IF(N1084="snížená",J1084,0)</f>
        <v>0</v>
      </c>
      <c r="BG1084" s="174">
        <f>IF(N1084="zákl. přenesená",J1084,0)</f>
        <v>0</v>
      </c>
      <c r="BH1084" s="174">
        <f>IF(N1084="sníž. přenesená",J1084,0)</f>
        <v>0</v>
      </c>
      <c r="BI1084" s="174">
        <f>IF(N1084="nulová",J1084,0)</f>
        <v>0</v>
      </c>
      <c r="BJ1084" s="38" t="s">
        <v>8</v>
      </c>
      <c r="BK1084" s="174">
        <f>ROUND(I1084*H1084,0)</f>
        <v>0</v>
      </c>
      <c r="BL1084" s="38" t="s">
        <v>407</v>
      </c>
      <c r="BM1084" s="173" t="s">
        <v>1735</v>
      </c>
    </row>
    <row r="1085" spans="2:65" s="176" customFormat="1">
      <c r="B1085" s="175"/>
      <c r="D1085" s="177" t="s">
        <v>254</v>
      </c>
      <c r="E1085" s="178" t="s">
        <v>1</v>
      </c>
      <c r="F1085" s="179" t="s">
        <v>1736</v>
      </c>
      <c r="H1085" s="180">
        <v>1.53</v>
      </c>
      <c r="I1085" s="23"/>
      <c r="L1085" s="175"/>
      <c r="M1085" s="181"/>
      <c r="T1085" s="182"/>
      <c r="AT1085" s="178" t="s">
        <v>254</v>
      </c>
      <c r="AU1085" s="178" t="s">
        <v>86</v>
      </c>
      <c r="AV1085" s="176" t="s">
        <v>86</v>
      </c>
      <c r="AW1085" s="176" t="s">
        <v>33</v>
      </c>
      <c r="AX1085" s="176" t="s">
        <v>8</v>
      </c>
      <c r="AY1085" s="178" t="s">
        <v>245</v>
      </c>
    </row>
    <row r="1086" spans="2:65" s="51" customFormat="1" ht="24.2" customHeight="1">
      <c r="B1086" s="50"/>
      <c r="C1086" s="163" t="s">
        <v>1737</v>
      </c>
      <c r="D1086" s="163" t="s">
        <v>248</v>
      </c>
      <c r="E1086" s="164" t="s">
        <v>1738</v>
      </c>
      <c r="F1086" s="165" t="s">
        <v>1739</v>
      </c>
      <c r="G1086" s="166" t="s">
        <v>379</v>
      </c>
      <c r="H1086" s="167">
        <v>2577</v>
      </c>
      <c r="I1086" s="22"/>
      <c r="J1086" s="168">
        <f>ROUND(I1086*H1086,0)</f>
        <v>0</v>
      </c>
      <c r="K1086" s="165" t="s">
        <v>252</v>
      </c>
      <c r="L1086" s="50"/>
      <c r="M1086" s="169" t="s">
        <v>1</v>
      </c>
      <c r="N1086" s="170" t="s">
        <v>42</v>
      </c>
      <c r="P1086" s="171">
        <f>O1086*H1086</f>
        <v>0</v>
      </c>
      <c r="Q1086" s="171">
        <v>4.6999999999999997E-5</v>
      </c>
      <c r="R1086" s="171">
        <f>Q1086*H1086</f>
        <v>0.12111899999999999</v>
      </c>
      <c r="S1086" s="171">
        <v>0</v>
      </c>
      <c r="T1086" s="172">
        <f>S1086*H1086</f>
        <v>0</v>
      </c>
      <c r="AR1086" s="173" t="s">
        <v>407</v>
      </c>
      <c r="AT1086" s="173" t="s">
        <v>248</v>
      </c>
      <c r="AU1086" s="173" t="s">
        <v>86</v>
      </c>
      <c r="AY1086" s="38" t="s">
        <v>245</v>
      </c>
      <c r="BE1086" s="174">
        <f>IF(N1086="základní",J1086,0)</f>
        <v>0</v>
      </c>
      <c r="BF1086" s="174">
        <f>IF(N1086="snížená",J1086,0)</f>
        <v>0</v>
      </c>
      <c r="BG1086" s="174">
        <f>IF(N1086="zákl. přenesená",J1086,0)</f>
        <v>0</v>
      </c>
      <c r="BH1086" s="174">
        <f>IF(N1086="sníž. přenesená",J1086,0)</f>
        <v>0</v>
      </c>
      <c r="BI1086" s="174">
        <f>IF(N1086="nulová",J1086,0)</f>
        <v>0</v>
      </c>
      <c r="BJ1086" s="38" t="s">
        <v>8</v>
      </c>
      <c r="BK1086" s="174">
        <f>ROUND(I1086*H1086,0)</f>
        <v>0</v>
      </c>
      <c r="BL1086" s="38" t="s">
        <v>407</v>
      </c>
      <c r="BM1086" s="173" t="s">
        <v>1740</v>
      </c>
    </row>
    <row r="1087" spans="2:65" s="176" customFormat="1">
      <c r="B1087" s="175"/>
      <c r="D1087" s="177" t="s">
        <v>254</v>
      </c>
      <c r="E1087" s="178" t="s">
        <v>1</v>
      </c>
      <c r="F1087" s="179" t="s">
        <v>1741</v>
      </c>
      <c r="H1087" s="180">
        <v>2577</v>
      </c>
      <c r="I1087" s="23"/>
      <c r="L1087" s="175"/>
      <c r="M1087" s="181"/>
      <c r="T1087" s="182"/>
      <c r="AT1087" s="178" t="s">
        <v>254</v>
      </c>
      <c r="AU1087" s="178" t="s">
        <v>86</v>
      </c>
      <c r="AV1087" s="176" t="s">
        <v>86</v>
      </c>
      <c r="AW1087" s="176" t="s">
        <v>33</v>
      </c>
      <c r="AX1087" s="176" t="s">
        <v>77</v>
      </c>
      <c r="AY1087" s="178" t="s">
        <v>245</v>
      </c>
    </row>
    <row r="1088" spans="2:65" s="184" customFormat="1">
      <c r="B1088" s="183"/>
      <c r="D1088" s="177" t="s">
        <v>254</v>
      </c>
      <c r="E1088" s="185" t="s">
        <v>185</v>
      </c>
      <c r="F1088" s="186" t="s">
        <v>1742</v>
      </c>
      <c r="H1088" s="187">
        <v>2577</v>
      </c>
      <c r="I1088" s="24"/>
      <c r="L1088" s="183"/>
      <c r="M1088" s="188"/>
      <c r="T1088" s="189"/>
      <c r="AT1088" s="185" t="s">
        <v>254</v>
      </c>
      <c r="AU1088" s="185" t="s">
        <v>86</v>
      </c>
      <c r="AV1088" s="184" t="s">
        <v>258</v>
      </c>
      <c r="AW1088" s="184" t="s">
        <v>33</v>
      </c>
      <c r="AX1088" s="184" t="s">
        <v>77</v>
      </c>
      <c r="AY1088" s="185" t="s">
        <v>245</v>
      </c>
    </row>
    <row r="1089" spans="2:65" s="200" customFormat="1">
      <c r="B1089" s="199"/>
      <c r="D1089" s="177" t="s">
        <v>254</v>
      </c>
      <c r="E1089" s="201" t="s">
        <v>1</v>
      </c>
      <c r="F1089" s="202" t="s">
        <v>440</v>
      </c>
      <c r="H1089" s="203">
        <v>2577</v>
      </c>
      <c r="I1089" s="26"/>
      <c r="L1089" s="199"/>
      <c r="M1089" s="204"/>
      <c r="T1089" s="205"/>
      <c r="AT1089" s="201" t="s">
        <v>254</v>
      </c>
      <c r="AU1089" s="201" t="s">
        <v>86</v>
      </c>
      <c r="AV1089" s="200" t="s">
        <v>92</v>
      </c>
      <c r="AW1089" s="200" t="s">
        <v>33</v>
      </c>
      <c r="AX1089" s="200" t="s">
        <v>8</v>
      </c>
      <c r="AY1089" s="201" t="s">
        <v>245</v>
      </c>
    </row>
    <row r="1090" spans="2:65" s="51" customFormat="1" ht="16.5" customHeight="1">
      <c r="B1090" s="50"/>
      <c r="C1090" s="190" t="s">
        <v>1743</v>
      </c>
      <c r="D1090" s="190" t="s">
        <v>376</v>
      </c>
      <c r="E1090" s="191" t="s">
        <v>1744</v>
      </c>
      <c r="F1090" s="192" t="s">
        <v>1745</v>
      </c>
      <c r="G1090" s="193" t="s">
        <v>379</v>
      </c>
      <c r="H1090" s="194">
        <v>2577</v>
      </c>
      <c r="I1090" s="25"/>
      <c r="J1090" s="195">
        <f>ROUND(I1090*H1090,0)</f>
        <v>0</v>
      </c>
      <c r="K1090" s="192" t="s">
        <v>1</v>
      </c>
      <c r="L1090" s="196"/>
      <c r="M1090" s="197" t="s">
        <v>1</v>
      </c>
      <c r="N1090" s="198" t="s">
        <v>42</v>
      </c>
      <c r="P1090" s="171">
        <f>O1090*H1090</f>
        <v>0</v>
      </c>
      <c r="Q1090" s="171">
        <v>1E-3</v>
      </c>
      <c r="R1090" s="171">
        <f>Q1090*H1090</f>
        <v>2.577</v>
      </c>
      <c r="S1090" s="171">
        <v>0</v>
      </c>
      <c r="T1090" s="172">
        <f>S1090*H1090</f>
        <v>0</v>
      </c>
      <c r="AR1090" s="173" t="s">
        <v>511</v>
      </c>
      <c r="AT1090" s="173" t="s">
        <v>376</v>
      </c>
      <c r="AU1090" s="173" t="s">
        <v>86</v>
      </c>
      <c r="AY1090" s="38" t="s">
        <v>245</v>
      </c>
      <c r="BE1090" s="174">
        <f>IF(N1090="základní",J1090,0)</f>
        <v>0</v>
      </c>
      <c r="BF1090" s="174">
        <f>IF(N1090="snížená",J1090,0)</f>
        <v>0</v>
      </c>
      <c r="BG1090" s="174">
        <f>IF(N1090="zákl. přenesená",J1090,0)</f>
        <v>0</v>
      </c>
      <c r="BH1090" s="174">
        <f>IF(N1090="sníž. přenesená",J1090,0)</f>
        <v>0</v>
      </c>
      <c r="BI1090" s="174">
        <f>IF(N1090="nulová",J1090,0)</f>
        <v>0</v>
      </c>
      <c r="BJ1090" s="38" t="s">
        <v>8</v>
      </c>
      <c r="BK1090" s="174">
        <f>ROUND(I1090*H1090,0)</f>
        <v>0</v>
      </c>
      <c r="BL1090" s="38" t="s">
        <v>407</v>
      </c>
      <c r="BM1090" s="173" t="s">
        <v>1746</v>
      </c>
    </row>
    <row r="1091" spans="2:65" s="176" customFormat="1">
      <c r="B1091" s="175"/>
      <c r="D1091" s="177" t="s">
        <v>254</v>
      </c>
      <c r="E1091" s="178" t="s">
        <v>1</v>
      </c>
      <c r="F1091" s="179" t="s">
        <v>185</v>
      </c>
      <c r="H1091" s="180">
        <v>2577</v>
      </c>
      <c r="I1091" s="23"/>
      <c r="L1091" s="175"/>
      <c r="M1091" s="181"/>
      <c r="T1091" s="182"/>
      <c r="AT1091" s="178" t="s">
        <v>254</v>
      </c>
      <c r="AU1091" s="178" t="s">
        <v>86</v>
      </c>
      <c r="AV1091" s="176" t="s">
        <v>86</v>
      </c>
      <c r="AW1091" s="176" t="s">
        <v>33</v>
      </c>
      <c r="AX1091" s="176" t="s">
        <v>8</v>
      </c>
      <c r="AY1091" s="178" t="s">
        <v>245</v>
      </c>
    </row>
    <row r="1092" spans="2:65" s="51" customFormat="1" ht="24.2" customHeight="1">
      <c r="B1092" s="50"/>
      <c r="C1092" s="163" t="s">
        <v>1747</v>
      </c>
      <c r="D1092" s="163" t="s">
        <v>248</v>
      </c>
      <c r="E1092" s="164" t="s">
        <v>1748</v>
      </c>
      <c r="F1092" s="165" t="s">
        <v>1749</v>
      </c>
      <c r="G1092" s="166" t="s">
        <v>283</v>
      </c>
      <c r="H1092" s="167">
        <v>4.5789999999999997</v>
      </c>
      <c r="I1092" s="22"/>
      <c r="J1092" s="168">
        <f>ROUND(I1092*H1092,0)</f>
        <v>0</v>
      </c>
      <c r="K1092" s="165" t="s">
        <v>252</v>
      </c>
      <c r="L1092" s="50"/>
      <c r="M1092" s="169" t="s">
        <v>1</v>
      </c>
      <c r="N1092" s="170" t="s">
        <v>42</v>
      </c>
      <c r="P1092" s="171">
        <f>O1092*H1092</f>
        <v>0</v>
      </c>
      <c r="Q1092" s="171">
        <v>0</v>
      </c>
      <c r="R1092" s="171">
        <f>Q1092*H1092</f>
        <v>0</v>
      </c>
      <c r="S1092" s="171">
        <v>0</v>
      </c>
      <c r="T1092" s="172">
        <f>S1092*H1092</f>
        <v>0</v>
      </c>
      <c r="AR1092" s="173" t="s">
        <v>407</v>
      </c>
      <c r="AT1092" s="173" t="s">
        <v>248</v>
      </c>
      <c r="AU1092" s="173" t="s">
        <v>86</v>
      </c>
      <c r="AY1092" s="38" t="s">
        <v>245</v>
      </c>
      <c r="BE1092" s="174">
        <f>IF(N1092="základní",J1092,0)</f>
        <v>0</v>
      </c>
      <c r="BF1092" s="174">
        <f>IF(N1092="snížená",J1092,0)</f>
        <v>0</v>
      </c>
      <c r="BG1092" s="174">
        <f>IF(N1092="zákl. přenesená",J1092,0)</f>
        <v>0</v>
      </c>
      <c r="BH1092" s="174">
        <f>IF(N1092="sníž. přenesená",J1092,0)</f>
        <v>0</v>
      </c>
      <c r="BI1092" s="174">
        <f>IF(N1092="nulová",J1092,0)</f>
        <v>0</v>
      </c>
      <c r="BJ1092" s="38" t="s">
        <v>8</v>
      </c>
      <c r="BK1092" s="174">
        <f>ROUND(I1092*H1092,0)</f>
        <v>0</v>
      </c>
      <c r="BL1092" s="38" t="s">
        <v>407</v>
      </c>
      <c r="BM1092" s="173" t="s">
        <v>1750</v>
      </c>
    </row>
    <row r="1093" spans="2:65" s="152" customFormat="1" ht="22.9" customHeight="1">
      <c r="B1093" s="151"/>
      <c r="D1093" s="153" t="s">
        <v>76</v>
      </c>
      <c r="E1093" s="161" t="s">
        <v>1751</v>
      </c>
      <c r="F1093" s="161" t="s">
        <v>1752</v>
      </c>
      <c r="I1093" s="21"/>
      <c r="J1093" s="162">
        <f>BK1093</f>
        <v>0</v>
      </c>
      <c r="L1093" s="151"/>
      <c r="M1093" s="156"/>
      <c r="P1093" s="157">
        <f>SUM(P1094:P1113)</f>
        <v>0</v>
      </c>
      <c r="R1093" s="157">
        <f>SUM(R1094:R1113)</f>
        <v>1.1890127399999999</v>
      </c>
      <c r="T1093" s="158">
        <f>SUM(T1094:T1113)</f>
        <v>0</v>
      </c>
      <c r="AR1093" s="153" t="s">
        <v>86</v>
      </c>
      <c r="AT1093" s="159" t="s">
        <v>76</v>
      </c>
      <c r="AU1093" s="159" t="s">
        <v>8</v>
      </c>
      <c r="AY1093" s="153" t="s">
        <v>245</v>
      </c>
      <c r="BK1093" s="160">
        <f>SUM(BK1094:BK1113)</f>
        <v>0</v>
      </c>
    </row>
    <row r="1094" spans="2:65" s="51" customFormat="1" ht="16.5" customHeight="1">
      <c r="B1094" s="50"/>
      <c r="C1094" s="163" t="s">
        <v>1753</v>
      </c>
      <c r="D1094" s="163" t="s">
        <v>248</v>
      </c>
      <c r="E1094" s="164" t="s">
        <v>1754</v>
      </c>
      <c r="F1094" s="165" t="s">
        <v>1755</v>
      </c>
      <c r="G1094" s="166" t="s">
        <v>251</v>
      </c>
      <c r="H1094" s="167">
        <v>37.33</v>
      </c>
      <c r="I1094" s="22"/>
      <c r="J1094" s="168">
        <f>ROUND(I1094*H1094,0)</f>
        <v>0</v>
      </c>
      <c r="K1094" s="165" t="s">
        <v>252</v>
      </c>
      <c r="L1094" s="50"/>
      <c r="M1094" s="169" t="s">
        <v>1</v>
      </c>
      <c r="N1094" s="170" t="s">
        <v>42</v>
      </c>
      <c r="P1094" s="171">
        <f>O1094*H1094</f>
        <v>0</v>
      </c>
      <c r="Q1094" s="171">
        <v>2.9999999999999997E-4</v>
      </c>
      <c r="R1094" s="171">
        <f>Q1094*H1094</f>
        <v>1.1198999999999999E-2</v>
      </c>
      <c r="S1094" s="171">
        <v>0</v>
      </c>
      <c r="T1094" s="172">
        <f>S1094*H1094</f>
        <v>0</v>
      </c>
      <c r="AR1094" s="173" t="s">
        <v>407</v>
      </c>
      <c r="AT1094" s="173" t="s">
        <v>248</v>
      </c>
      <c r="AU1094" s="173" t="s">
        <v>86</v>
      </c>
      <c r="AY1094" s="38" t="s">
        <v>245</v>
      </c>
      <c r="BE1094" s="174">
        <f>IF(N1094="základní",J1094,0)</f>
        <v>0</v>
      </c>
      <c r="BF1094" s="174">
        <f>IF(N1094="snížená",J1094,0)</f>
        <v>0</v>
      </c>
      <c r="BG1094" s="174">
        <f>IF(N1094="zákl. přenesená",J1094,0)</f>
        <v>0</v>
      </c>
      <c r="BH1094" s="174">
        <f>IF(N1094="sníž. přenesená",J1094,0)</f>
        <v>0</v>
      </c>
      <c r="BI1094" s="174">
        <f>IF(N1094="nulová",J1094,0)</f>
        <v>0</v>
      </c>
      <c r="BJ1094" s="38" t="s">
        <v>8</v>
      </c>
      <c r="BK1094" s="174">
        <f>ROUND(I1094*H1094,0)</f>
        <v>0</v>
      </c>
      <c r="BL1094" s="38" t="s">
        <v>407</v>
      </c>
      <c r="BM1094" s="173" t="s">
        <v>1756</v>
      </c>
    </row>
    <row r="1095" spans="2:65" s="176" customFormat="1">
      <c r="B1095" s="175"/>
      <c r="D1095" s="177" t="s">
        <v>254</v>
      </c>
      <c r="E1095" s="178" t="s">
        <v>1</v>
      </c>
      <c r="F1095" s="179" t="s">
        <v>167</v>
      </c>
      <c r="H1095" s="180">
        <v>37.33</v>
      </c>
      <c r="I1095" s="23"/>
      <c r="L1095" s="175"/>
      <c r="M1095" s="181"/>
      <c r="T1095" s="182"/>
      <c r="AT1095" s="178" t="s">
        <v>254</v>
      </c>
      <c r="AU1095" s="178" t="s">
        <v>86</v>
      </c>
      <c r="AV1095" s="176" t="s">
        <v>86</v>
      </c>
      <c r="AW1095" s="176" t="s">
        <v>33</v>
      </c>
      <c r="AX1095" s="176" t="s">
        <v>8</v>
      </c>
      <c r="AY1095" s="178" t="s">
        <v>245</v>
      </c>
    </row>
    <row r="1096" spans="2:65" s="51" customFormat="1" ht="24.2" customHeight="1">
      <c r="B1096" s="50"/>
      <c r="C1096" s="163" t="s">
        <v>1757</v>
      </c>
      <c r="D1096" s="163" t="s">
        <v>248</v>
      </c>
      <c r="E1096" s="164" t="s">
        <v>1758</v>
      </c>
      <c r="F1096" s="165" t="s">
        <v>1759</v>
      </c>
      <c r="G1096" s="166" t="s">
        <v>566</v>
      </c>
      <c r="H1096" s="167">
        <v>0.8</v>
      </c>
      <c r="I1096" s="22"/>
      <c r="J1096" s="168">
        <f>ROUND(I1096*H1096,0)</f>
        <v>0</v>
      </c>
      <c r="K1096" s="165" t="s">
        <v>252</v>
      </c>
      <c r="L1096" s="50"/>
      <c r="M1096" s="169" t="s">
        <v>1</v>
      </c>
      <c r="N1096" s="170" t="s">
        <v>42</v>
      </c>
      <c r="P1096" s="171">
        <f>O1096*H1096</f>
        <v>0</v>
      </c>
      <c r="Q1096" s="171">
        <v>2.0000000000000001E-4</v>
      </c>
      <c r="R1096" s="171">
        <f>Q1096*H1096</f>
        <v>1.6000000000000001E-4</v>
      </c>
      <c r="S1096" s="171">
        <v>0</v>
      </c>
      <c r="T1096" s="172">
        <f>S1096*H1096</f>
        <v>0</v>
      </c>
      <c r="AR1096" s="173" t="s">
        <v>407</v>
      </c>
      <c r="AT1096" s="173" t="s">
        <v>248</v>
      </c>
      <c r="AU1096" s="173" t="s">
        <v>86</v>
      </c>
      <c r="AY1096" s="38" t="s">
        <v>245</v>
      </c>
      <c r="BE1096" s="174">
        <f>IF(N1096="základní",J1096,0)</f>
        <v>0</v>
      </c>
      <c r="BF1096" s="174">
        <f>IF(N1096="snížená",J1096,0)</f>
        <v>0</v>
      </c>
      <c r="BG1096" s="174">
        <f>IF(N1096="zákl. přenesená",J1096,0)</f>
        <v>0</v>
      </c>
      <c r="BH1096" s="174">
        <f>IF(N1096="sníž. přenesená",J1096,0)</f>
        <v>0</v>
      </c>
      <c r="BI1096" s="174">
        <f>IF(N1096="nulová",J1096,0)</f>
        <v>0</v>
      </c>
      <c r="BJ1096" s="38" t="s">
        <v>8</v>
      </c>
      <c r="BK1096" s="174">
        <f>ROUND(I1096*H1096,0)</f>
        <v>0</v>
      </c>
      <c r="BL1096" s="38" t="s">
        <v>407</v>
      </c>
      <c r="BM1096" s="173" t="s">
        <v>1760</v>
      </c>
    </row>
    <row r="1097" spans="2:65" s="176" customFormat="1">
      <c r="B1097" s="175"/>
      <c r="D1097" s="177" t="s">
        <v>254</v>
      </c>
      <c r="E1097" s="178" t="s">
        <v>1</v>
      </c>
      <c r="F1097" s="179" t="s">
        <v>1761</v>
      </c>
      <c r="H1097" s="180">
        <v>0.8</v>
      </c>
      <c r="I1097" s="23"/>
      <c r="L1097" s="175"/>
      <c r="M1097" s="181"/>
      <c r="T1097" s="182"/>
      <c r="AT1097" s="178" t="s">
        <v>254</v>
      </c>
      <c r="AU1097" s="178" t="s">
        <v>86</v>
      </c>
      <c r="AV1097" s="176" t="s">
        <v>86</v>
      </c>
      <c r="AW1097" s="176" t="s">
        <v>33</v>
      </c>
      <c r="AX1097" s="176" t="s">
        <v>8</v>
      </c>
      <c r="AY1097" s="178" t="s">
        <v>245</v>
      </c>
    </row>
    <row r="1098" spans="2:65" s="51" customFormat="1" ht="24.2" customHeight="1">
      <c r="B1098" s="50"/>
      <c r="C1098" s="190" t="s">
        <v>1762</v>
      </c>
      <c r="D1098" s="190" t="s">
        <v>376</v>
      </c>
      <c r="E1098" s="191" t="s">
        <v>1763</v>
      </c>
      <c r="F1098" s="192" t="s">
        <v>1764</v>
      </c>
      <c r="G1098" s="193" t="s">
        <v>566</v>
      </c>
      <c r="H1098" s="194">
        <v>1</v>
      </c>
      <c r="I1098" s="25"/>
      <c r="J1098" s="195">
        <f>ROUND(I1098*H1098,0)</f>
        <v>0</v>
      </c>
      <c r="K1098" s="192" t="s">
        <v>252</v>
      </c>
      <c r="L1098" s="196"/>
      <c r="M1098" s="197" t="s">
        <v>1</v>
      </c>
      <c r="N1098" s="198" t="s">
        <v>42</v>
      </c>
      <c r="P1098" s="171">
        <f>O1098*H1098</f>
        <v>0</v>
      </c>
      <c r="Q1098" s="171">
        <v>2.1000000000000001E-4</v>
      </c>
      <c r="R1098" s="171">
        <f>Q1098*H1098</f>
        <v>2.1000000000000001E-4</v>
      </c>
      <c r="S1098" s="171">
        <v>0</v>
      </c>
      <c r="T1098" s="172">
        <f>S1098*H1098</f>
        <v>0</v>
      </c>
      <c r="AR1098" s="173" t="s">
        <v>511</v>
      </c>
      <c r="AT1098" s="173" t="s">
        <v>376</v>
      </c>
      <c r="AU1098" s="173" t="s">
        <v>86</v>
      </c>
      <c r="AY1098" s="38" t="s">
        <v>245</v>
      </c>
      <c r="BE1098" s="174">
        <f>IF(N1098="základní",J1098,0)</f>
        <v>0</v>
      </c>
      <c r="BF1098" s="174">
        <f>IF(N1098="snížená",J1098,0)</f>
        <v>0</v>
      </c>
      <c r="BG1098" s="174">
        <f>IF(N1098="zákl. přenesená",J1098,0)</f>
        <v>0</v>
      </c>
      <c r="BH1098" s="174">
        <f>IF(N1098="sníž. přenesená",J1098,0)</f>
        <v>0</v>
      </c>
      <c r="BI1098" s="174">
        <f>IF(N1098="nulová",J1098,0)</f>
        <v>0</v>
      </c>
      <c r="BJ1098" s="38" t="s">
        <v>8</v>
      </c>
      <c r="BK1098" s="174">
        <f>ROUND(I1098*H1098,0)</f>
        <v>0</v>
      </c>
      <c r="BL1098" s="38" t="s">
        <v>407</v>
      </c>
      <c r="BM1098" s="173" t="s">
        <v>1765</v>
      </c>
    </row>
    <row r="1099" spans="2:65" s="176" customFormat="1">
      <c r="B1099" s="175"/>
      <c r="D1099" s="177" t="s">
        <v>254</v>
      </c>
      <c r="E1099" s="178" t="s">
        <v>1</v>
      </c>
      <c r="F1099" s="179" t="s">
        <v>1766</v>
      </c>
      <c r="H1099" s="180">
        <v>1</v>
      </c>
      <c r="I1099" s="23"/>
      <c r="L1099" s="175"/>
      <c r="M1099" s="181"/>
      <c r="T1099" s="182"/>
      <c r="AT1099" s="178" t="s">
        <v>254</v>
      </c>
      <c r="AU1099" s="178" t="s">
        <v>86</v>
      </c>
      <c r="AV1099" s="176" t="s">
        <v>86</v>
      </c>
      <c r="AW1099" s="176" t="s">
        <v>33</v>
      </c>
      <c r="AX1099" s="176" t="s">
        <v>8</v>
      </c>
      <c r="AY1099" s="178" t="s">
        <v>245</v>
      </c>
    </row>
    <row r="1100" spans="2:65" s="51" customFormat="1" ht="24.2" customHeight="1">
      <c r="B1100" s="50"/>
      <c r="C1100" s="163" t="s">
        <v>1767</v>
      </c>
      <c r="D1100" s="163" t="s">
        <v>248</v>
      </c>
      <c r="E1100" s="164" t="s">
        <v>1768</v>
      </c>
      <c r="F1100" s="165" t="s">
        <v>1769</v>
      </c>
      <c r="G1100" s="166" t="s">
        <v>566</v>
      </c>
      <c r="H1100" s="167">
        <v>39.78</v>
      </c>
      <c r="I1100" s="22"/>
      <c r="J1100" s="168">
        <f>ROUND(I1100*H1100,0)</f>
        <v>0</v>
      </c>
      <c r="K1100" s="165" t="s">
        <v>252</v>
      </c>
      <c r="L1100" s="50"/>
      <c r="M1100" s="169" t="s">
        <v>1</v>
      </c>
      <c r="N1100" s="170" t="s">
        <v>42</v>
      </c>
      <c r="P1100" s="171">
        <f>O1100*H1100</f>
        <v>0</v>
      </c>
      <c r="Q1100" s="171">
        <v>4.28E-4</v>
      </c>
      <c r="R1100" s="171">
        <f>Q1100*H1100</f>
        <v>1.702584E-2</v>
      </c>
      <c r="S1100" s="171">
        <v>0</v>
      </c>
      <c r="T1100" s="172">
        <f>S1100*H1100</f>
        <v>0</v>
      </c>
      <c r="AR1100" s="173" t="s">
        <v>407</v>
      </c>
      <c r="AT1100" s="173" t="s">
        <v>248</v>
      </c>
      <c r="AU1100" s="173" t="s">
        <v>86</v>
      </c>
      <c r="AY1100" s="38" t="s">
        <v>245</v>
      </c>
      <c r="BE1100" s="174">
        <f>IF(N1100="základní",J1100,0)</f>
        <v>0</v>
      </c>
      <c r="BF1100" s="174">
        <f>IF(N1100="snížená",J1100,0)</f>
        <v>0</v>
      </c>
      <c r="BG1100" s="174">
        <f>IF(N1100="zákl. přenesená",J1100,0)</f>
        <v>0</v>
      </c>
      <c r="BH1100" s="174">
        <f>IF(N1100="sníž. přenesená",J1100,0)</f>
        <v>0</v>
      </c>
      <c r="BI1100" s="174">
        <f>IF(N1100="nulová",J1100,0)</f>
        <v>0</v>
      </c>
      <c r="BJ1100" s="38" t="s">
        <v>8</v>
      </c>
      <c r="BK1100" s="174">
        <f>ROUND(I1100*H1100,0)</f>
        <v>0</v>
      </c>
      <c r="BL1100" s="38" t="s">
        <v>407</v>
      </c>
      <c r="BM1100" s="173" t="s">
        <v>1770</v>
      </c>
    </row>
    <row r="1101" spans="2:65" s="176" customFormat="1">
      <c r="B1101" s="175"/>
      <c r="D1101" s="177" t="s">
        <v>254</v>
      </c>
      <c r="E1101" s="178" t="s">
        <v>1</v>
      </c>
      <c r="F1101" s="179" t="s">
        <v>1771</v>
      </c>
      <c r="H1101" s="180">
        <v>16.164999999999999</v>
      </c>
      <c r="I1101" s="23"/>
      <c r="L1101" s="175"/>
      <c r="M1101" s="181"/>
      <c r="T1101" s="182"/>
      <c r="AT1101" s="178" t="s">
        <v>254</v>
      </c>
      <c r="AU1101" s="178" t="s">
        <v>86</v>
      </c>
      <c r="AV1101" s="176" t="s">
        <v>86</v>
      </c>
      <c r="AW1101" s="176" t="s">
        <v>33</v>
      </c>
      <c r="AX1101" s="176" t="s">
        <v>77</v>
      </c>
      <c r="AY1101" s="178" t="s">
        <v>245</v>
      </c>
    </row>
    <row r="1102" spans="2:65" s="176" customFormat="1" ht="22.5">
      <c r="B1102" s="175"/>
      <c r="D1102" s="177" t="s">
        <v>254</v>
      </c>
      <c r="E1102" s="178" t="s">
        <v>1</v>
      </c>
      <c r="F1102" s="179" t="s">
        <v>1772</v>
      </c>
      <c r="H1102" s="180">
        <v>23.614999999999998</v>
      </c>
      <c r="I1102" s="23"/>
      <c r="L1102" s="175"/>
      <c r="M1102" s="181"/>
      <c r="T1102" s="182"/>
      <c r="AT1102" s="178" t="s">
        <v>254</v>
      </c>
      <c r="AU1102" s="178" t="s">
        <v>86</v>
      </c>
      <c r="AV1102" s="176" t="s">
        <v>86</v>
      </c>
      <c r="AW1102" s="176" t="s">
        <v>33</v>
      </c>
      <c r="AX1102" s="176" t="s">
        <v>77</v>
      </c>
      <c r="AY1102" s="178" t="s">
        <v>245</v>
      </c>
    </row>
    <row r="1103" spans="2:65" s="184" customFormat="1">
      <c r="B1103" s="183"/>
      <c r="D1103" s="177" t="s">
        <v>254</v>
      </c>
      <c r="E1103" s="185" t="s">
        <v>170</v>
      </c>
      <c r="F1103" s="186" t="s">
        <v>265</v>
      </c>
      <c r="H1103" s="187">
        <v>39.78</v>
      </c>
      <c r="I1103" s="24"/>
      <c r="L1103" s="183"/>
      <c r="M1103" s="188"/>
      <c r="T1103" s="189"/>
      <c r="AT1103" s="185" t="s">
        <v>254</v>
      </c>
      <c r="AU1103" s="185" t="s">
        <v>86</v>
      </c>
      <c r="AV1103" s="184" t="s">
        <v>258</v>
      </c>
      <c r="AW1103" s="184" t="s">
        <v>33</v>
      </c>
      <c r="AX1103" s="184" t="s">
        <v>8</v>
      </c>
      <c r="AY1103" s="185" t="s">
        <v>245</v>
      </c>
    </row>
    <row r="1104" spans="2:65" s="51" customFormat="1" ht="37.9" customHeight="1">
      <c r="B1104" s="50"/>
      <c r="C1104" s="163" t="s">
        <v>1773</v>
      </c>
      <c r="D1104" s="163" t="s">
        <v>248</v>
      </c>
      <c r="E1104" s="164" t="s">
        <v>1774</v>
      </c>
      <c r="F1104" s="165" t="s">
        <v>1775</v>
      </c>
      <c r="G1104" s="166" t="s">
        <v>251</v>
      </c>
      <c r="H1104" s="167">
        <v>37.33</v>
      </c>
      <c r="I1104" s="22"/>
      <c r="J1104" s="168">
        <f>ROUND(I1104*H1104,0)</f>
        <v>0</v>
      </c>
      <c r="K1104" s="165" t="s">
        <v>252</v>
      </c>
      <c r="L1104" s="50"/>
      <c r="M1104" s="169" t="s">
        <v>1</v>
      </c>
      <c r="N1104" s="170" t="s">
        <v>42</v>
      </c>
      <c r="P1104" s="171">
        <f>O1104*H1104</f>
        <v>0</v>
      </c>
      <c r="Q1104" s="171">
        <v>6.8900000000000003E-3</v>
      </c>
      <c r="R1104" s="171">
        <f>Q1104*H1104</f>
        <v>0.25720369999999998</v>
      </c>
      <c r="S1104" s="171">
        <v>0</v>
      </c>
      <c r="T1104" s="172">
        <f>S1104*H1104</f>
        <v>0</v>
      </c>
      <c r="AR1104" s="173" t="s">
        <v>407</v>
      </c>
      <c r="AT1104" s="173" t="s">
        <v>248</v>
      </c>
      <c r="AU1104" s="173" t="s">
        <v>86</v>
      </c>
      <c r="AY1104" s="38" t="s">
        <v>245</v>
      </c>
      <c r="BE1104" s="174">
        <f>IF(N1104="základní",J1104,0)</f>
        <v>0</v>
      </c>
      <c r="BF1104" s="174">
        <f>IF(N1104="snížená",J1104,0)</f>
        <v>0</v>
      </c>
      <c r="BG1104" s="174">
        <f>IF(N1104="zákl. přenesená",J1104,0)</f>
        <v>0</v>
      </c>
      <c r="BH1104" s="174">
        <f>IF(N1104="sníž. přenesená",J1104,0)</f>
        <v>0</v>
      </c>
      <c r="BI1104" s="174">
        <f>IF(N1104="nulová",J1104,0)</f>
        <v>0</v>
      </c>
      <c r="BJ1104" s="38" t="s">
        <v>8</v>
      </c>
      <c r="BK1104" s="174">
        <f>ROUND(I1104*H1104,0)</f>
        <v>0</v>
      </c>
      <c r="BL1104" s="38" t="s">
        <v>407</v>
      </c>
      <c r="BM1104" s="173" t="s">
        <v>1776</v>
      </c>
    </row>
    <row r="1105" spans="2:65" s="176" customFormat="1">
      <c r="B1105" s="175"/>
      <c r="D1105" s="177" t="s">
        <v>254</v>
      </c>
      <c r="E1105" s="178" t="s">
        <v>1</v>
      </c>
      <c r="F1105" s="179" t="s">
        <v>1777</v>
      </c>
      <c r="H1105" s="180">
        <v>37.33</v>
      </c>
      <c r="I1105" s="23"/>
      <c r="L1105" s="175"/>
      <c r="M1105" s="181"/>
      <c r="T1105" s="182"/>
      <c r="AT1105" s="178" t="s">
        <v>254</v>
      </c>
      <c r="AU1105" s="178" t="s">
        <v>86</v>
      </c>
      <c r="AV1105" s="176" t="s">
        <v>86</v>
      </c>
      <c r="AW1105" s="176" t="s">
        <v>33</v>
      </c>
      <c r="AX1105" s="176" t="s">
        <v>77</v>
      </c>
      <c r="AY1105" s="178" t="s">
        <v>245</v>
      </c>
    </row>
    <row r="1106" spans="2:65" s="184" customFormat="1">
      <c r="B1106" s="183"/>
      <c r="D1106" s="177" t="s">
        <v>254</v>
      </c>
      <c r="E1106" s="185" t="s">
        <v>167</v>
      </c>
      <c r="F1106" s="186" t="s">
        <v>265</v>
      </c>
      <c r="H1106" s="187">
        <v>37.33</v>
      </c>
      <c r="I1106" s="24"/>
      <c r="L1106" s="183"/>
      <c r="M1106" s="188"/>
      <c r="T1106" s="189"/>
      <c r="AT1106" s="185" t="s">
        <v>254</v>
      </c>
      <c r="AU1106" s="185" t="s">
        <v>86</v>
      </c>
      <c r="AV1106" s="184" t="s">
        <v>258</v>
      </c>
      <c r="AW1106" s="184" t="s">
        <v>33</v>
      </c>
      <c r="AX1106" s="184" t="s">
        <v>8</v>
      </c>
      <c r="AY1106" s="185" t="s">
        <v>245</v>
      </c>
    </row>
    <row r="1107" spans="2:65" s="51" customFormat="1" ht="33" customHeight="1">
      <c r="B1107" s="50"/>
      <c r="C1107" s="190" t="s">
        <v>1778</v>
      </c>
      <c r="D1107" s="190" t="s">
        <v>376</v>
      </c>
      <c r="E1107" s="191" t="s">
        <v>1779</v>
      </c>
      <c r="F1107" s="192" t="s">
        <v>1780</v>
      </c>
      <c r="G1107" s="193" t="s">
        <v>251</v>
      </c>
      <c r="H1107" s="194">
        <v>44.125999999999998</v>
      </c>
      <c r="I1107" s="25"/>
      <c r="J1107" s="195">
        <f>ROUND(I1107*H1107,0)</f>
        <v>0</v>
      </c>
      <c r="K1107" s="192" t="s">
        <v>252</v>
      </c>
      <c r="L1107" s="196"/>
      <c r="M1107" s="197" t="s">
        <v>1</v>
      </c>
      <c r="N1107" s="198" t="s">
        <v>42</v>
      </c>
      <c r="P1107" s="171">
        <f>O1107*H1107</f>
        <v>0</v>
      </c>
      <c r="Q1107" s="171">
        <v>1.9199999999999998E-2</v>
      </c>
      <c r="R1107" s="171">
        <f>Q1107*H1107</f>
        <v>0.84721919999999984</v>
      </c>
      <c r="S1107" s="171">
        <v>0</v>
      </c>
      <c r="T1107" s="172">
        <f>S1107*H1107</f>
        <v>0</v>
      </c>
      <c r="AR1107" s="173" t="s">
        <v>511</v>
      </c>
      <c r="AT1107" s="173" t="s">
        <v>376</v>
      </c>
      <c r="AU1107" s="173" t="s">
        <v>86</v>
      </c>
      <c r="AY1107" s="38" t="s">
        <v>245</v>
      </c>
      <c r="BE1107" s="174">
        <f>IF(N1107="základní",J1107,0)</f>
        <v>0</v>
      </c>
      <c r="BF1107" s="174">
        <f>IF(N1107="snížená",J1107,0)</f>
        <v>0</v>
      </c>
      <c r="BG1107" s="174">
        <f>IF(N1107="zákl. přenesená",J1107,0)</f>
        <v>0</v>
      </c>
      <c r="BH1107" s="174">
        <f>IF(N1107="sníž. přenesená",J1107,0)</f>
        <v>0</v>
      </c>
      <c r="BI1107" s="174">
        <f>IF(N1107="nulová",J1107,0)</f>
        <v>0</v>
      </c>
      <c r="BJ1107" s="38" t="s">
        <v>8</v>
      </c>
      <c r="BK1107" s="174">
        <f>ROUND(I1107*H1107,0)</f>
        <v>0</v>
      </c>
      <c r="BL1107" s="38" t="s">
        <v>407</v>
      </c>
      <c r="BM1107" s="173" t="s">
        <v>1781</v>
      </c>
    </row>
    <row r="1108" spans="2:65" s="176" customFormat="1">
      <c r="B1108" s="175"/>
      <c r="D1108" s="177" t="s">
        <v>254</v>
      </c>
      <c r="E1108" s="178" t="s">
        <v>1</v>
      </c>
      <c r="F1108" s="179" t="s">
        <v>1782</v>
      </c>
      <c r="H1108" s="180">
        <v>41.063000000000002</v>
      </c>
      <c r="I1108" s="23"/>
      <c r="L1108" s="175"/>
      <c r="M1108" s="181"/>
      <c r="T1108" s="182"/>
      <c r="AT1108" s="178" t="s">
        <v>254</v>
      </c>
      <c r="AU1108" s="178" t="s">
        <v>86</v>
      </c>
      <c r="AV1108" s="176" t="s">
        <v>86</v>
      </c>
      <c r="AW1108" s="176" t="s">
        <v>33</v>
      </c>
      <c r="AX1108" s="176" t="s">
        <v>77</v>
      </c>
      <c r="AY1108" s="178" t="s">
        <v>245</v>
      </c>
    </row>
    <row r="1109" spans="2:65" s="176" customFormat="1">
      <c r="B1109" s="175"/>
      <c r="D1109" s="177" t="s">
        <v>254</v>
      </c>
      <c r="E1109" s="178" t="s">
        <v>1</v>
      </c>
      <c r="F1109" s="179" t="s">
        <v>1783</v>
      </c>
      <c r="H1109" s="180">
        <v>3.0630000000000002</v>
      </c>
      <c r="I1109" s="23"/>
      <c r="L1109" s="175"/>
      <c r="M1109" s="181"/>
      <c r="T1109" s="182"/>
      <c r="AT1109" s="178" t="s">
        <v>254</v>
      </c>
      <c r="AU1109" s="178" t="s">
        <v>86</v>
      </c>
      <c r="AV1109" s="176" t="s">
        <v>86</v>
      </c>
      <c r="AW1109" s="176" t="s">
        <v>33</v>
      </c>
      <c r="AX1109" s="176" t="s">
        <v>77</v>
      </c>
      <c r="AY1109" s="178" t="s">
        <v>245</v>
      </c>
    </row>
    <row r="1110" spans="2:65" s="184" customFormat="1">
      <c r="B1110" s="183"/>
      <c r="D1110" s="177" t="s">
        <v>254</v>
      </c>
      <c r="E1110" s="185" t="s">
        <v>1</v>
      </c>
      <c r="F1110" s="186" t="s">
        <v>265</v>
      </c>
      <c r="H1110" s="187">
        <v>44.125999999999998</v>
      </c>
      <c r="I1110" s="24"/>
      <c r="L1110" s="183"/>
      <c r="M1110" s="188"/>
      <c r="T1110" s="189"/>
      <c r="AT1110" s="185" t="s">
        <v>254</v>
      </c>
      <c r="AU1110" s="185" t="s">
        <v>86</v>
      </c>
      <c r="AV1110" s="184" t="s">
        <v>258</v>
      </c>
      <c r="AW1110" s="184" t="s">
        <v>33</v>
      </c>
      <c r="AX1110" s="184" t="s">
        <v>8</v>
      </c>
      <c r="AY1110" s="185" t="s">
        <v>245</v>
      </c>
    </row>
    <row r="1111" spans="2:65" s="51" customFormat="1" ht="24.2" customHeight="1">
      <c r="B1111" s="50"/>
      <c r="C1111" s="163" t="s">
        <v>1784</v>
      </c>
      <c r="D1111" s="163" t="s">
        <v>248</v>
      </c>
      <c r="E1111" s="164" t="s">
        <v>1785</v>
      </c>
      <c r="F1111" s="165" t="s">
        <v>1786</v>
      </c>
      <c r="G1111" s="166" t="s">
        <v>251</v>
      </c>
      <c r="H1111" s="167">
        <v>37.33</v>
      </c>
      <c r="I1111" s="22"/>
      <c r="J1111" s="168">
        <f>ROUND(I1111*H1111,0)</f>
        <v>0</v>
      </c>
      <c r="K1111" s="165" t="s">
        <v>252</v>
      </c>
      <c r="L1111" s="50"/>
      <c r="M1111" s="169" t="s">
        <v>1</v>
      </c>
      <c r="N1111" s="170" t="s">
        <v>42</v>
      </c>
      <c r="P1111" s="171">
        <f>O1111*H1111</f>
        <v>0</v>
      </c>
      <c r="Q1111" s="171">
        <v>1.5E-3</v>
      </c>
      <c r="R1111" s="171">
        <f>Q1111*H1111</f>
        <v>5.5994999999999996E-2</v>
      </c>
      <c r="S1111" s="171">
        <v>0</v>
      </c>
      <c r="T1111" s="172">
        <f>S1111*H1111</f>
        <v>0</v>
      </c>
      <c r="AR1111" s="173" t="s">
        <v>407</v>
      </c>
      <c r="AT1111" s="173" t="s">
        <v>248</v>
      </c>
      <c r="AU1111" s="173" t="s">
        <v>86</v>
      </c>
      <c r="AY1111" s="38" t="s">
        <v>245</v>
      </c>
      <c r="BE1111" s="174">
        <f>IF(N1111="základní",J1111,0)</f>
        <v>0</v>
      </c>
      <c r="BF1111" s="174">
        <f>IF(N1111="snížená",J1111,0)</f>
        <v>0</v>
      </c>
      <c r="BG1111" s="174">
        <f>IF(N1111="zákl. přenesená",J1111,0)</f>
        <v>0</v>
      </c>
      <c r="BH1111" s="174">
        <f>IF(N1111="sníž. přenesená",J1111,0)</f>
        <v>0</v>
      </c>
      <c r="BI1111" s="174">
        <f>IF(N1111="nulová",J1111,0)</f>
        <v>0</v>
      </c>
      <c r="BJ1111" s="38" t="s">
        <v>8</v>
      </c>
      <c r="BK1111" s="174">
        <f>ROUND(I1111*H1111,0)</f>
        <v>0</v>
      </c>
      <c r="BL1111" s="38" t="s">
        <v>407</v>
      </c>
      <c r="BM1111" s="173" t="s">
        <v>1787</v>
      </c>
    </row>
    <row r="1112" spans="2:65" s="176" customFormat="1">
      <c r="B1112" s="175"/>
      <c r="D1112" s="177" t="s">
        <v>254</v>
      </c>
      <c r="E1112" s="178" t="s">
        <v>1</v>
      </c>
      <c r="F1112" s="179" t="s">
        <v>167</v>
      </c>
      <c r="H1112" s="180">
        <v>37.33</v>
      </c>
      <c r="I1112" s="23"/>
      <c r="L1112" s="175"/>
      <c r="M1112" s="181"/>
      <c r="T1112" s="182"/>
      <c r="AT1112" s="178" t="s">
        <v>254</v>
      </c>
      <c r="AU1112" s="178" t="s">
        <v>86</v>
      </c>
      <c r="AV1112" s="176" t="s">
        <v>86</v>
      </c>
      <c r="AW1112" s="176" t="s">
        <v>33</v>
      </c>
      <c r="AX1112" s="176" t="s">
        <v>8</v>
      </c>
      <c r="AY1112" s="178" t="s">
        <v>245</v>
      </c>
    </row>
    <row r="1113" spans="2:65" s="51" customFormat="1" ht="24.2" customHeight="1">
      <c r="B1113" s="50"/>
      <c r="C1113" s="163" t="s">
        <v>1788</v>
      </c>
      <c r="D1113" s="163" t="s">
        <v>248</v>
      </c>
      <c r="E1113" s="164" t="s">
        <v>1789</v>
      </c>
      <c r="F1113" s="165" t="s">
        <v>1790</v>
      </c>
      <c r="G1113" s="166" t="s">
        <v>283</v>
      </c>
      <c r="H1113" s="167">
        <v>1.1890000000000001</v>
      </c>
      <c r="I1113" s="22"/>
      <c r="J1113" s="168">
        <f>ROUND(I1113*H1113,0)</f>
        <v>0</v>
      </c>
      <c r="K1113" s="165" t="s">
        <v>252</v>
      </c>
      <c r="L1113" s="50"/>
      <c r="M1113" s="169" t="s">
        <v>1</v>
      </c>
      <c r="N1113" s="170" t="s">
        <v>42</v>
      </c>
      <c r="P1113" s="171">
        <f>O1113*H1113</f>
        <v>0</v>
      </c>
      <c r="Q1113" s="171">
        <v>0</v>
      </c>
      <c r="R1113" s="171">
        <f>Q1113*H1113</f>
        <v>0</v>
      </c>
      <c r="S1113" s="171">
        <v>0</v>
      </c>
      <c r="T1113" s="172">
        <f>S1113*H1113</f>
        <v>0</v>
      </c>
      <c r="AR1113" s="173" t="s">
        <v>407</v>
      </c>
      <c r="AT1113" s="173" t="s">
        <v>248</v>
      </c>
      <c r="AU1113" s="173" t="s">
        <v>86</v>
      </c>
      <c r="AY1113" s="38" t="s">
        <v>245</v>
      </c>
      <c r="BE1113" s="174">
        <f>IF(N1113="základní",J1113,0)</f>
        <v>0</v>
      </c>
      <c r="BF1113" s="174">
        <f>IF(N1113="snížená",J1113,0)</f>
        <v>0</v>
      </c>
      <c r="BG1113" s="174">
        <f>IF(N1113="zákl. přenesená",J1113,0)</f>
        <v>0</v>
      </c>
      <c r="BH1113" s="174">
        <f>IF(N1113="sníž. přenesená",J1113,0)</f>
        <v>0</v>
      </c>
      <c r="BI1113" s="174">
        <f>IF(N1113="nulová",J1113,0)</f>
        <v>0</v>
      </c>
      <c r="BJ1113" s="38" t="s">
        <v>8</v>
      </c>
      <c r="BK1113" s="174">
        <f>ROUND(I1113*H1113,0)</f>
        <v>0</v>
      </c>
      <c r="BL1113" s="38" t="s">
        <v>407</v>
      </c>
      <c r="BM1113" s="173" t="s">
        <v>1791</v>
      </c>
    </row>
    <row r="1114" spans="2:65" s="152" customFormat="1" ht="22.9" customHeight="1">
      <c r="B1114" s="151"/>
      <c r="D1114" s="153" t="s">
        <v>76</v>
      </c>
      <c r="E1114" s="161" t="s">
        <v>1792</v>
      </c>
      <c r="F1114" s="161" t="s">
        <v>1793</v>
      </c>
      <c r="I1114" s="21"/>
      <c r="J1114" s="162">
        <f>BK1114</f>
        <v>0</v>
      </c>
      <c r="L1114" s="151"/>
      <c r="M1114" s="156"/>
      <c r="P1114" s="157">
        <f>SUM(P1115:P1139)</f>
        <v>0</v>
      </c>
      <c r="R1114" s="157">
        <f>SUM(R1115:R1139)</f>
        <v>2.7458882</v>
      </c>
      <c r="T1114" s="158">
        <f>SUM(T1115:T1139)</f>
        <v>0</v>
      </c>
      <c r="AR1114" s="153" t="s">
        <v>86</v>
      </c>
      <c r="AT1114" s="159" t="s">
        <v>76</v>
      </c>
      <c r="AU1114" s="159" t="s">
        <v>8</v>
      </c>
      <c r="AY1114" s="153" t="s">
        <v>245</v>
      </c>
      <c r="BK1114" s="160">
        <f>SUM(BK1115:BK1139)</f>
        <v>0</v>
      </c>
    </row>
    <row r="1115" spans="2:65" s="51" customFormat="1" ht="16.5" customHeight="1">
      <c r="B1115" s="50"/>
      <c r="C1115" s="163" t="s">
        <v>1794</v>
      </c>
      <c r="D1115" s="163" t="s">
        <v>248</v>
      </c>
      <c r="E1115" s="164" t="s">
        <v>1795</v>
      </c>
      <c r="F1115" s="165" t="s">
        <v>1796</v>
      </c>
      <c r="G1115" s="166" t="s">
        <v>251</v>
      </c>
      <c r="H1115" s="167">
        <v>174.434</v>
      </c>
      <c r="I1115" s="22"/>
      <c r="J1115" s="168">
        <f>ROUND(I1115*H1115,0)</f>
        <v>0</v>
      </c>
      <c r="K1115" s="165" t="s">
        <v>252</v>
      </c>
      <c r="L1115" s="50"/>
      <c r="M1115" s="169" t="s">
        <v>1</v>
      </c>
      <c r="N1115" s="170" t="s">
        <v>42</v>
      </c>
      <c r="P1115" s="171">
        <f>O1115*H1115</f>
        <v>0</v>
      </c>
      <c r="Q1115" s="171">
        <v>0</v>
      </c>
      <c r="R1115" s="171">
        <f>Q1115*H1115</f>
        <v>0</v>
      </c>
      <c r="S1115" s="171">
        <v>0</v>
      </c>
      <c r="T1115" s="172">
        <f>S1115*H1115</f>
        <v>0</v>
      </c>
      <c r="AR1115" s="173" t="s">
        <v>407</v>
      </c>
      <c r="AT1115" s="173" t="s">
        <v>248</v>
      </c>
      <c r="AU1115" s="173" t="s">
        <v>86</v>
      </c>
      <c r="AY1115" s="38" t="s">
        <v>245</v>
      </c>
      <c r="BE1115" s="174">
        <f>IF(N1115="základní",J1115,0)</f>
        <v>0</v>
      </c>
      <c r="BF1115" s="174">
        <f>IF(N1115="snížená",J1115,0)</f>
        <v>0</v>
      </c>
      <c r="BG1115" s="174">
        <f>IF(N1115="zákl. přenesená",J1115,0)</f>
        <v>0</v>
      </c>
      <c r="BH1115" s="174">
        <f>IF(N1115="sníž. přenesená",J1115,0)</f>
        <v>0</v>
      </c>
      <c r="BI1115" s="174">
        <f>IF(N1115="nulová",J1115,0)</f>
        <v>0</v>
      </c>
      <c r="BJ1115" s="38" t="s">
        <v>8</v>
      </c>
      <c r="BK1115" s="174">
        <f>ROUND(I1115*H1115,0)</f>
        <v>0</v>
      </c>
      <c r="BL1115" s="38" t="s">
        <v>407</v>
      </c>
      <c r="BM1115" s="173" t="s">
        <v>1797</v>
      </c>
    </row>
    <row r="1116" spans="2:65" s="176" customFormat="1">
      <c r="B1116" s="175"/>
      <c r="D1116" s="177" t="s">
        <v>254</v>
      </c>
      <c r="E1116" s="178" t="s">
        <v>1</v>
      </c>
      <c r="F1116" s="179" t="s">
        <v>1798</v>
      </c>
      <c r="H1116" s="180">
        <v>156.554</v>
      </c>
      <c r="I1116" s="23"/>
      <c r="L1116" s="175"/>
      <c r="M1116" s="181"/>
      <c r="T1116" s="182"/>
      <c r="AT1116" s="178" t="s">
        <v>254</v>
      </c>
      <c r="AU1116" s="178" t="s">
        <v>86</v>
      </c>
      <c r="AV1116" s="176" t="s">
        <v>86</v>
      </c>
      <c r="AW1116" s="176" t="s">
        <v>33</v>
      </c>
      <c r="AX1116" s="176" t="s">
        <v>77</v>
      </c>
      <c r="AY1116" s="178" t="s">
        <v>245</v>
      </c>
    </row>
    <row r="1117" spans="2:65" s="176" customFormat="1">
      <c r="B1117" s="175"/>
      <c r="D1117" s="177" t="s">
        <v>254</v>
      </c>
      <c r="E1117" s="178" t="s">
        <v>1</v>
      </c>
      <c r="F1117" s="179" t="s">
        <v>1799</v>
      </c>
      <c r="H1117" s="180">
        <v>17.88</v>
      </c>
      <c r="I1117" s="23"/>
      <c r="L1117" s="175"/>
      <c r="M1117" s="181"/>
      <c r="T1117" s="182"/>
      <c r="AT1117" s="178" t="s">
        <v>254</v>
      </c>
      <c r="AU1117" s="178" t="s">
        <v>86</v>
      </c>
      <c r="AV1117" s="176" t="s">
        <v>86</v>
      </c>
      <c r="AW1117" s="176" t="s">
        <v>33</v>
      </c>
      <c r="AX1117" s="176" t="s">
        <v>77</v>
      </c>
      <c r="AY1117" s="178" t="s">
        <v>245</v>
      </c>
    </row>
    <row r="1118" spans="2:65" s="184" customFormat="1">
      <c r="B1118" s="183"/>
      <c r="D1118" s="177" t="s">
        <v>254</v>
      </c>
      <c r="E1118" s="185" t="s">
        <v>176</v>
      </c>
      <c r="F1118" s="186" t="s">
        <v>1800</v>
      </c>
      <c r="H1118" s="187">
        <v>174.434</v>
      </c>
      <c r="I1118" s="24"/>
      <c r="L1118" s="183"/>
      <c r="M1118" s="188"/>
      <c r="T1118" s="189"/>
      <c r="AT1118" s="185" t="s">
        <v>254</v>
      </c>
      <c r="AU1118" s="185" t="s">
        <v>86</v>
      </c>
      <c r="AV1118" s="184" t="s">
        <v>258</v>
      </c>
      <c r="AW1118" s="184" t="s">
        <v>33</v>
      </c>
      <c r="AX1118" s="184" t="s">
        <v>8</v>
      </c>
      <c r="AY1118" s="185" t="s">
        <v>245</v>
      </c>
    </row>
    <row r="1119" spans="2:65" s="51" customFormat="1" ht="16.5" customHeight="1">
      <c r="B1119" s="50"/>
      <c r="C1119" s="163" t="s">
        <v>1801</v>
      </c>
      <c r="D1119" s="163" t="s">
        <v>248</v>
      </c>
      <c r="E1119" s="164" t="s">
        <v>1795</v>
      </c>
      <c r="F1119" s="165" t="s">
        <v>1796</v>
      </c>
      <c r="G1119" s="166" t="s">
        <v>251</v>
      </c>
      <c r="H1119" s="167">
        <v>298.995</v>
      </c>
      <c r="I1119" s="22"/>
      <c r="J1119" s="168">
        <f>ROUND(I1119*H1119,0)</f>
        <v>0</v>
      </c>
      <c r="K1119" s="165" t="s">
        <v>252</v>
      </c>
      <c r="L1119" s="50"/>
      <c r="M1119" s="169" t="s">
        <v>1</v>
      </c>
      <c r="N1119" s="170" t="s">
        <v>42</v>
      </c>
      <c r="P1119" s="171">
        <f>O1119*H1119</f>
        <v>0</v>
      </c>
      <c r="Q1119" s="171">
        <v>0</v>
      </c>
      <c r="R1119" s="171">
        <f>Q1119*H1119</f>
        <v>0</v>
      </c>
      <c r="S1119" s="171">
        <v>0</v>
      </c>
      <c r="T1119" s="172">
        <f>S1119*H1119</f>
        <v>0</v>
      </c>
      <c r="AR1119" s="173" t="s">
        <v>407</v>
      </c>
      <c r="AT1119" s="173" t="s">
        <v>248</v>
      </c>
      <c r="AU1119" s="173" t="s">
        <v>86</v>
      </c>
      <c r="AY1119" s="38" t="s">
        <v>245</v>
      </c>
      <c r="BE1119" s="174">
        <f>IF(N1119="základní",J1119,0)</f>
        <v>0</v>
      </c>
      <c r="BF1119" s="174">
        <f>IF(N1119="snížená",J1119,0)</f>
        <v>0</v>
      </c>
      <c r="BG1119" s="174">
        <f>IF(N1119="zákl. přenesená",J1119,0)</f>
        <v>0</v>
      </c>
      <c r="BH1119" s="174">
        <f>IF(N1119="sníž. přenesená",J1119,0)</f>
        <v>0</v>
      </c>
      <c r="BI1119" s="174">
        <f>IF(N1119="nulová",J1119,0)</f>
        <v>0</v>
      </c>
      <c r="BJ1119" s="38" t="s">
        <v>8</v>
      </c>
      <c r="BK1119" s="174">
        <f>ROUND(I1119*H1119,0)</f>
        <v>0</v>
      </c>
      <c r="BL1119" s="38" t="s">
        <v>407</v>
      </c>
      <c r="BM1119" s="173" t="s">
        <v>1802</v>
      </c>
    </row>
    <row r="1120" spans="2:65" s="176" customFormat="1">
      <c r="B1120" s="175"/>
      <c r="D1120" s="177" t="s">
        <v>254</v>
      </c>
      <c r="E1120" s="178" t="s">
        <v>1</v>
      </c>
      <c r="F1120" s="179" t="s">
        <v>1803</v>
      </c>
      <c r="H1120" s="180">
        <v>226.77099999999999</v>
      </c>
      <c r="I1120" s="23"/>
      <c r="L1120" s="175"/>
      <c r="M1120" s="181"/>
      <c r="T1120" s="182"/>
      <c r="AT1120" s="178" t="s">
        <v>254</v>
      </c>
      <c r="AU1120" s="178" t="s">
        <v>86</v>
      </c>
      <c r="AV1120" s="176" t="s">
        <v>86</v>
      </c>
      <c r="AW1120" s="176" t="s">
        <v>33</v>
      </c>
      <c r="AX1120" s="176" t="s">
        <v>77</v>
      </c>
      <c r="AY1120" s="178" t="s">
        <v>245</v>
      </c>
    </row>
    <row r="1121" spans="2:65" s="176" customFormat="1">
      <c r="B1121" s="175"/>
      <c r="D1121" s="177" t="s">
        <v>254</v>
      </c>
      <c r="E1121" s="178" t="s">
        <v>1</v>
      </c>
      <c r="F1121" s="179" t="s">
        <v>1804</v>
      </c>
      <c r="H1121" s="180">
        <v>-22.33</v>
      </c>
      <c r="I1121" s="23"/>
      <c r="L1121" s="175"/>
      <c r="M1121" s="181"/>
      <c r="T1121" s="182"/>
      <c r="AT1121" s="178" t="s">
        <v>254</v>
      </c>
      <c r="AU1121" s="178" t="s">
        <v>86</v>
      </c>
      <c r="AV1121" s="176" t="s">
        <v>86</v>
      </c>
      <c r="AW1121" s="176" t="s">
        <v>33</v>
      </c>
      <c r="AX1121" s="176" t="s">
        <v>77</v>
      </c>
      <c r="AY1121" s="178" t="s">
        <v>245</v>
      </c>
    </row>
    <row r="1122" spans="2:65" s="176" customFormat="1">
      <c r="B1122" s="175"/>
      <c r="D1122" s="177" t="s">
        <v>254</v>
      </c>
      <c r="E1122" s="178" t="s">
        <v>1</v>
      </c>
      <c r="F1122" s="179" t="s">
        <v>1805</v>
      </c>
      <c r="H1122" s="180">
        <v>34.027999999999999</v>
      </c>
      <c r="I1122" s="23"/>
      <c r="L1122" s="175"/>
      <c r="M1122" s="181"/>
      <c r="T1122" s="182"/>
      <c r="AT1122" s="178" t="s">
        <v>254</v>
      </c>
      <c r="AU1122" s="178" t="s">
        <v>86</v>
      </c>
      <c r="AV1122" s="176" t="s">
        <v>86</v>
      </c>
      <c r="AW1122" s="176" t="s">
        <v>33</v>
      </c>
      <c r="AX1122" s="176" t="s">
        <v>77</v>
      </c>
      <c r="AY1122" s="178" t="s">
        <v>245</v>
      </c>
    </row>
    <row r="1123" spans="2:65" s="176" customFormat="1" ht="22.5">
      <c r="B1123" s="175"/>
      <c r="D1123" s="177" t="s">
        <v>254</v>
      </c>
      <c r="E1123" s="178" t="s">
        <v>1</v>
      </c>
      <c r="F1123" s="179" t="s">
        <v>1806</v>
      </c>
      <c r="H1123" s="180">
        <v>31.257999999999999</v>
      </c>
      <c r="I1123" s="23"/>
      <c r="L1123" s="175"/>
      <c r="M1123" s="181"/>
      <c r="T1123" s="182"/>
      <c r="AT1123" s="178" t="s">
        <v>254</v>
      </c>
      <c r="AU1123" s="178" t="s">
        <v>86</v>
      </c>
      <c r="AV1123" s="176" t="s">
        <v>86</v>
      </c>
      <c r="AW1123" s="176" t="s">
        <v>33</v>
      </c>
      <c r="AX1123" s="176" t="s">
        <v>77</v>
      </c>
      <c r="AY1123" s="178" t="s">
        <v>245</v>
      </c>
    </row>
    <row r="1124" spans="2:65" s="176" customFormat="1">
      <c r="B1124" s="175"/>
      <c r="D1124" s="177" t="s">
        <v>254</v>
      </c>
      <c r="E1124" s="178" t="s">
        <v>1</v>
      </c>
      <c r="F1124" s="179" t="s">
        <v>1807</v>
      </c>
      <c r="H1124" s="180">
        <v>36.244</v>
      </c>
      <c r="I1124" s="23"/>
      <c r="L1124" s="175"/>
      <c r="M1124" s="181"/>
      <c r="T1124" s="182"/>
      <c r="AT1124" s="178" t="s">
        <v>254</v>
      </c>
      <c r="AU1124" s="178" t="s">
        <v>86</v>
      </c>
      <c r="AV1124" s="176" t="s">
        <v>86</v>
      </c>
      <c r="AW1124" s="176" t="s">
        <v>33</v>
      </c>
      <c r="AX1124" s="176" t="s">
        <v>77</v>
      </c>
      <c r="AY1124" s="178" t="s">
        <v>245</v>
      </c>
    </row>
    <row r="1125" spans="2:65" s="176" customFormat="1">
      <c r="B1125" s="175"/>
      <c r="D1125" s="177" t="s">
        <v>254</v>
      </c>
      <c r="E1125" s="178" t="s">
        <v>1</v>
      </c>
      <c r="F1125" s="179" t="s">
        <v>1808</v>
      </c>
      <c r="H1125" s="180">
        <v>-2.6</v>
      </c>
      <c r="I1125" s="23"/>
      <c r="L1125" s="175"/>
      <c r="M1125" s="181"/>
      <c r="T1125" s="182"/>
      <c r="AT1125" s="178" t="s">
        <v>254</v>
      </c>
      <c r="AU1125" s="178" t="s">
        <v>86</v>
      </c>
      <c r="AV1125" s="176" t="s">
        <v>86</v>
      </c>
      <c r="AW1125" s="176" t="s">
        <v>33</v>
      </c>
      <c r="AX1125" s="176" t="s">
        <v>77</v>
      </c>
      <c r="AY1125" s="178" t="s">
        <v>245</v>
      </c>
    </row>
    <row r="1126" spans="2:65" s="176" customFormat="1">
      <c r="B1126" s="175"/>
      <c r="D1126" s="177" t="s">
        <v>254</v>
      </c>
      <c r="E1126" s="178" t="s">
        <v>1</v>
      </c>
      <c r="F1126" s="179" t="s">
        <v>1809</v>
      </c>
      <c r="H1126" s="180">
        <v>-1.9950000000000001</v>
      </c>
      <c r="I1126" s="23"/>
      <c r="L1126" s="175"/>
      <c r="M1126" s="181"/>
      <c r="T1126" s="182"/>
      <c r="AT1126" s="178" t="s">
        <v>254</v>
      </c>
      <c r="AU1126" s="178" t="s">
        <v>86</v>
      </c>
      <c r="AV1126" s="176" t="s">
        <v>86</v>
      </c>
      <c r="AW1126" s="176" t="s">
        <v>33</v>
      </c>
      <c r="AX1126" s="176" t="s">
        <v>77</v>
      </c>
      <c r="AY1126" s="178" t="s">
        <v>245</v>
      </c>
    </row>
    <row r="1127" spans="2:65" s="176" customFormat="1">
      <c r="B1127" s="175"/>
      <c r="D1127" s="177" t="s">
        <v>254</v>
      </c>
      <c r="E1127" s="178" t="s">
        <v>1</v>
      </c>
      <c r="F1127" s="179" t="s">
        <v>1810</v>
      </c>
      <c r="H1127" s="180">
        <v>-2.73</v>
      </c>
      <c r="I1127" s="23"/>
      <c r="L1127" s="175"/>
      <c r="M1127" s="181"/>
      <c r="T1127" s="182"/>
      <c r="AT1127" s="178" t="s">
        <v>254</v>
      </c>
      <c r="AU1127" s="178" t="s">
        <v>86</v>
      </c>
      <c r="AV1127" s="176" t="s">
        <v>86</v>
      </c>
      <c r="AW1127" s="176" t="s">
        <v>33</v>
      </c>
      <c r="AX1127" s="176" t="s">
        <v>77</v>
      </c>
      <c r="AY1127" s="178" t="s">
        <v>245</v>
      </c>
    </row>
    <row r="1128" spans="2:65" s="176" customFormat="1">
      <c r="B1128" s="175"/>
      <c r="D1128" s="177" t="s">
        <v>254</v>
      </c>
      <c r="E1128" s="178" t="s">
        <v>1</v>
      </c>
      <c r="F1128" s="179" t="s">
        <v>1811</v>
      </c>
      <c r="H1128" s="180">
        <v>1.925</v>
      </c>
      <c r="I1128" s="23"/>
      <c r="L1128" s="175"/>
      <c r="M1128" s="181"/>
      <c r="T1128" s="182"/>
      <c r="AT1128" s="178" t="s">
        <v>254</v>
      </c>
      <c r="AU1128" s="178" t="s">
        <v>86</v>
      </c>
      <c r="AV1128" s="176" t="s">
        <v>86</v>
      </c>
      <c r="AW1128" s="176" t="s">
        <v>33</v>
      </c>
      <c r="AX1128" s="176" t="s">
        <v>77</v>
      </c>
      <c r="AY1128" s="178" t="s">
        <v>245</v>
      </c>
    </row>
    <row r="1129" spans="2:65" s="176" customFormat="1">
      <c r="B1129" s="175"/>
      <c r="D1129" s="177" t="s">
        <v>254</v>
      </c>
      <c r="E1129" s="178" t="s">
        <v>1</v>
      </c>
      <c r="F1129" s="179" t="s">
        <v>1812</v>
      </c>
      <c r="H1129" s="180">
        <v>-1.5760000000000001</v>
      </c>
      <c r="I1129" s="23"/>
      <c r="L1129" s="175"/>
      <c r="M1129" s="181"/>
      <c r="T1129" s="182"/>
      <c r="AT1129" s="178" t="s">
        <v>254</v>
      </c>
      <c r="AU1129" s="178" t="s">
        <v>86</v>
      </c>
      <c r="AV1129" s="176" t="s">
        <v>86</v>
      </c>
      <c r="AW1129" s="176" t="s">
        <v>33</v>
      </c>
      <c r="AX1129" s="176" t="s">
        <v>77</v>
      </c>
      <c r="AY1129" s="178" t="s">
        <v>245</v>
      </c>
    </row>
    <row r="1130" spans="2:65" s="184" customFormat="1">
      <c r="B1130" s="183"/>
      <c r="D1130" s="177" t="s">
        <v>254</v>
      </c>
      <c r="E1130" s="185" t="s">
        <v>179</v>
      </c>
      <c r="F1130" s="186" t="s">
        <v>1813</v>
      </c>
      <c r="H1130" s="187">
        <v>298.995</v>
      </c>
      <c r="I1130" s="24"/>
      <c r="L1130" s="183"/>
      <c r="M1130" s="188"/>
      <c r="T1130" s="189"/>
      <c r="AT1130" s="185" t="s">
        <v>254</v>
      </c>
      <c r="AU1130" s="185" t="s">
        <v>86</v>
      </c>
      <c r="AV1130" s="184" t="s">
        <v>258</v>
      </c>
      <c r="AW1130" s="184" t="s">
        <v>33</v>
      </c>
      <c r="AX1130" s="184" t="s">
        <v>8</v>
      </c>
      <c r="AY1130" s="185" t="s">
        <v>245</v>
      </c>
    </row>
    <row r="1131" spans="2:65" s="51" customFormat="1" ht="24.2" customHeight="1">
      <c r="B1131" s="50"/>
      <c r="C1131" s="163" t="s">
        <v>1814</v>
      </c>
      <c r="D1131" s="163" t="s">
        <v>248</v>
      </c>
      <c r="E1131" s="164" t="s">
        <v>1815</v>
      </c>
      <c r="F1131" s="165" t="s">
        <v>1816</v>
      </c>
      <c r="G1131" s="166" t="s">
        <v>251</v>
      </c>
      <c r="H1131" s="167">
        <v>174.434</v>
      </c>
      <c r="I1131" s="22"/>
      <c r="J1131" s="168">
        <f>ROUND(I1131*H1131,0)</f>
        <v>0</v>
      </c>
      <c r="K1131" s="165" t="s">
        <v>252</v>
      </c>
      <c r="L1131" s="50"/>
      <c r="M1131" s="169" t="s">
        <v>1</v>
      </c>
      <c r="N1131" s="170" t="s">
        <v>42</v>
      </c>
      <c r="P1131" s="171">
        <f>O1131*H1131</f>
        <v>0</v>
      </c>
      <c r="Q1131" s="171">
        <v>4.0000000000000002E-4</v>
      </c>
      <c r="R1131" s="171">
        <f>Q1131*H1131</f>
        <v>6.9773600000000005E-2</v>
      </c>
      <c r="S1131" s="171">
        <v>0</v>
      </c>
      <c r="T1131" s="172">
        <f>S1131*H1131</f>
        <v>0</v>
      </c>
      <c r="AR1131" s="173" t="s">
        <v>407</v>
      </c>
      <c r="AT1131" s="173" t="s">
        <v>248</v>
      </c>
      <c r="AU1131" s="173" t="s">
        <v>86</v>
      </c>
      <c r="AY1131" s="38" t="s">
        <v>245</v>
      </c>
      <c r="BE1131" s="174">
        <f>IF(N1131="základní",J1131,0)</f>
        <v>0</v>
      </c>
      <c r="BF1131" s="174">
        <f>IF(N1131="snížená",J1131,0)</f>
        <v>0</v>
      </c>
      <c r="BG1131" s="174">
        <f>IF(N1131="zákl. přenesená",J1131,0)</f>
        <v>0</v>
      </c>
      <c r="BH1131" s="174">
        <f>IF(N1131="sníž. přenesená",J1131,0)</f>
        <v>0</v>
      </c>
      <c r="BI1131" s="174">
        <f>IF(N1131="nulová",J1131,0)</f>
        <v>0</v>
      </c>
      <c r="BJ1131" s="38" t="s">
        <v>8</v>
      </c>
      <c r="BK1131" s="174">
        <f>ROUND(I1131*H1131,0)</f>
        <v>0</v>
      </c>
      <c r="BL1131" s="38" t="s">
        <v>407</v>
      </c>
      <c r="BM1131" s="173" t="s">
        <v>1817</v>
      </c>
    </row>
    <row r="1132" spans="2:65" s="176" customFormat="1">
      <c r="B1132" s="175"/>
      <c r="D1132" s="177" t="s">
        <v>254</v>
      </c>
      <c r="E1132" s="178" t="s">
        <v>1</v>
      </c>
      <c r="F1132" s="179" t="s">
        <v>1818</v>
      </c>
      <c r="H1132" s="180">
        <v>174.434</v>
      </c>
      <c r="I1132" s="23"/>
      <c r="L1132" s="175"/>
      <c r="M1132" s="181"/>
      <c r="T1132" s="182"/>
      <c r="AT1132" s="178" t="s">
        <v>254</v>
      </c>
      <c r="AU1132" s="178" t="s">
        <v>86</v>
      </c>
      <c r="AV1132" s="176" t="s">
        <v>86</v>
      </c>
      <c r="AW1132" s="176" t="s">
        <v>33</v>
      </c>
      <c r="AX1132" s="176" t="s">
        <v>8</v>
      </c>
      <c r="AY1132" s="178" t="s">
        <v>245</v>
      </c>
    </row>
    <row r="1133" spans="2:65" s="51" customFormat="1" ht="24.2" customHeight="1">
      <c r="B1133" s="50"/>
      <c r="C1133" s="163" t="s">
        <v>1819</v>
      </c>
      <c r="D1133" s="163" t="s">
        <v>248</v>
      </c>
      <c r="E1133" s="164" t="s">
        <v>1815</v>
      </c>
      <c r="F1133" s="165" t="s">
        <v>1816</v>
      </c>
      <c r="G1133" s="166" t="s">
        <v>251</v>
      </c>
      <c r="H1133" s="167">
        <v>298.995</v>
      </c>
      <c r="I1133" s="22"/>
      <c r="J1133" s="168">
        <f>ROUND(I1133*H1133,0)</f>
        <v>0</v>
      </c>
      <c r="K1133" s="165" t="s">
        <v>252</v>
      </c>
      <c r="L1133" s="50"/>
      <c r="M1133" s="169" t="s">
        <v>1</v>
      </c>
      <c r="N1133" s="170" t="s">
        <v>42</v>
      </c>
      <c r="P1133" s="171">
        <f>O1133*H1133</f>
        <v>0</v>
      </c>
      <c r="Q1133" s="171">
        <v>4.0000000000000002E-4</v>
      </c>
      <c r="R1133" s="171">
        <f>Q1133*H1133</f>
        <v>0.11959800000000001</v>
      </c>
      <c r="S1133" s="171">
        <v>0</v>
      </c>
      <c r="T1133" s="172">
        <f>S1133*H1133</f>
        <v>0</v>
      </c>
      <c r="AR1133" s="173" t="s">
        <v>407</v>
      </c>
      <c r="AT1133" s="173" t="s">
        <v>248</v>
      </c>
      <c r="AU1133" s="173" t="s">
        <v>86</v>
      </c>
      <c r="AY1133" s="38" t="s">
        <v>245</v>
      </c>
      <c r="BE1133" s="174">
        <f>IF(N1133="základní",J1133,0)</f>
        <v>0</v>
      </c>
      <c r="BF1133" s="174">
        <f>IF(N1133="snížená",J1133,0)</f>
        <v>0</v>
      </c>
      <c r="BG1133" s="174">
        <f>IF(N1133="zákl. přenesená",J1133,0)</f>
        <v>0</v>
      </c>
      <c r="BH1133" s="174">
        <f>IF(N1133="sníž. přenesená",J1133,0)</f>
        <v>0</v>
      </c>
      <c r="BI1133" s="174">
        <f>IF(N1133="nulová",J1133,0)</f>
        <v>0</v>
      </c>
      <c r="BJ1133" s="38" t="s">
        <v>8</v>
      </c>
      <c r="BK1133" s="174">
        <f>ROUND(I1133*H1133,0)</f>
        <v>0</v>
      </c>
      <c r="BL1133" s="38" t="s">
        <v>407</v>
      </c>
      <c r="BM1133" s="173" t="s">
        <v>1820</v>
      </c>
    </row>
    <row r="1134" spans="2:65" s="176" customFormat="1">
      <c r="B1134" s="175"/>
      <c r="D1134" s="177" t="s">
        <v>254</v>
      </c>
      <c r="E1134" s="178" t="s">
        <v>1</v>
      </c>
      <c r="F1134" s="179" t="s">
        <v>1821</v>
      </c>
      <c r="H1134" s="180">
        <v>298.995</v>
      </c>
      <c r="I1134" s="23"/>
      <c r="L1134" s="175"/>
      <c r="M1134" s="181"/>
      <c r="T1134" s="182"/>
      <c r="AT1134" s="178" t="s">
        <v>254</v>
      </c>
      <c r="AU1134" s="178" t="s">
        <v>86</v>
      </c>
      <c r="AV1134" s="176" t="s">
        <v>86</v>
      </c>
      <c r="AW1134" s="176" t="s">
        <v>33</v>
      </c>
      <c r="AX1134" s="176" t="s">
        <v>8</v>
      </c>
      <c r="AY1134" s="178" t="s">
        <v>245</v>
      </c>
    </row>
    <row r="1135" spans="2:65" s="51" customFormat="1" ht="24.2" customHeight="1">
      <c r="B1135" s="50"/>
      <c r="C1135" s="163" t="s">
        <v>1822</v>
      </c>
      <c r="D1135" s="163" t="s">
        <v>248</v>
      </c>
      <c r="E1135" s="164" t="s">
        <v>1823</v>
      </c>
      <c r="F1135" s="165" t="s">
        <v>1824</v>
      </c>
      <c r="G1135" s="166" t="s">
        <v>251</v>
      </c>
      <c r="H1135" s="167">
        <v>298.995</v>
      </c>
      <c r="I1135" s="22"/>
      <c r="J1135" s="168">
        <f>ROUND(I1135*H1135,0)</f>
        <v>0</v>
      </c>
      <c r="K1135" s="165" t="s">
        <v>252</v>
      </c>
      <c r="L1135" s="50"/>
      <c r="M1135" s="169" t="s">
        <v>1</v>
      </c>
      <c r="N1135" s="170" t="s">
        <v>42</v>
      </c>
      <c r="P1135" s="171">
        <f>O1135*H1135</f>
        <v>0</v>
      </c>
      <c r="Q1135" s="171">
        <v>5.4000000000000003E-3</v>
      </c>
      <c r="R1135" s="171">
        <f>Q1135*H1135</f>
        <v>1.614573</v>
      </c>
      <c r="S1135" s="171">
        <v>0</v>
      </c>
      <c r="T1135" s="172">
        <f>S1135*H1135</f>
        <v>0</v>
      </c>
      <c r="AR1135" s="173" t="s">
        <v>407</v>
      </c>
      <c r="AT1135" s="173" t="s">
        <v>248</v>
      </c>
      <c r="AU1135" s="173" t="s">
        <v>86</v>
      </c>
      <c r="AY1135" s="38" t="s">
        <v>245</v>
      </c>
      <c r="BE1135" s="174">
        <f>IF(N1135="základní",J1135,0)</f>
        <v>0</v>
      </c>
      <c r="BF1135" s="174">
        <f>IF(N1135="snížená",J1135,0)</f>
        <v>0</v>
      </c>
      <c r="BG1135" s="174">
        <f>IF(N1135="zákl. přenesená",J1135,0)</f>
        <v>0</v>
      </c>
      <c r="BH1135" s="174">
        <f>IF(N1135="sníž. přenesená",J1135,0)</f>
        <v>0</v>
      </c>
      <c r="BI1135" s="174">
        <f>IF(N1135="nulová",J1135,0)</f>
        <v>0</v>
      </c>
      <c r="BJ1135" s="38" t="s">
        <v>8</v>
      </c>
      <c r="BK1135" s="174">
        <f>ROUND(I1135*H1135,0)</f>
        <v>0</v>
      </c>
      <c r="BL1135" s="38" t="s">
        <v>407</v>
      </c>
      <c r="BM1135" s="173" t="s">
        <v>1825</v>
      </c>
    </row>
    <row r="1136" spans="2:65" s="176" customFormat="1">
      <c r="B1136" s="175"/>
      <c r="D1136" s="177" t="s">
        <v>254</v>
      </c>
      <c r="E1136" s="178" t="s">
        <v>1</v>
      </c>
      <c r="F1136" s="179" t="s">
        <v>1826</v>
      </c>
      <c r="H1136" s="180">
        <v>298.995</v>
      </c>
      <c r="I1136" s="23"/>
      <c r="L1136" s="175"/>
      <c r="M1136" s="181"/>
      <c r="T1136" s="182"/>
      <c r="AT1136" s="178" t="s">
        <v>254</v>
      </c>
      <c r="AU1136" s="178" t="s">
        <v>86</v>
      </c>
      <c r="AV1136" s="176" t="s">
        <v>86</v>
      </c>
      <c r="AW1136" s="176" t="s">
        <v>33</v>
      </c>
      <c r="AX1136" s="176" t="s">
        <v>8</v>
      </c>
      <c r="AY1136" s="178" t="s">
        <v>245</v>
      </c>
    </row>
    <row r="1137" spans="2:65" s="51" customFormat="1" ht="24.2" customHeight="1">
      <c r="B1137" s="50"/>
      <c r="C1137" s="163" t="s">
        <v>1827</v>
      </c>
      <c r="D1137" s="163" t="s">
        <v>248</v>
      </c>
      <c r="E1137" s="164" t="s">
        <v>1823</v>
      </c>
      <c r="F1137" s="165" t="s">
        <v>1824</v>
      </c>
      <c r="G1137" s="166" t="s">
        <v>251</v>
      </c>
      <c r="H1137" s="167">
        <v>174.434</v>
      </c>
      <c r="I1137" s="22"/>
      <c r="J1137" s="168">
        <f>ROUND(I1137*H1137,0)</f>
        <v>0</v>
      </c>
      <c r="K1137" s="165" t="s">
        <v>252</v>
      </c>
      <c r="L1137" s="50"/>
      <c r="M1137" s="169" t="s">
        <v>1</v>
      </c>
      <c r="N1137" s="170" t="s">
        <v>42</v>
      </c>
      <c r="P1137" s="171">
        <f>O1137*H1137</f>
        <v>0</v>
      </c>
      <c r="Q1137" s="171">
        <v>5.4000000000000003E-3</v>
      </c>
      <c r="R1137" s="171">
        <f>Q1137*H1137</f>
        <v>0.94194359999999999</v>
      </c>
      <c r="S1137" s="171">
        <v>0</v>
      </c>
      <c r="T1137" s="172">
        <f>S1137*H1137</f>
        <v>0</v>
      </c>
      <c r="AR1137" s="173" t="s">
        <v>407</v>
      </c>
      <c r="AT1137" s="173" t="s">
        <v>248</v>
      </c>
      <c r="AU1137" s="173" t="s">
        <v>86</v>
      </c>
      <c r="AY1137" s="38" t="s">
        <v>245</v>
      </c>
      <c r="BE1137" s="174">
        <f>IF(N1137="základní",J1137,0)</f>
        <v>0</v>
      </c>
      <c r="BF1137" s="174">
        <f>IF(N1137="snížená",J1137,0)</f>
        <v>0</v>
      </c>
      <c r="BG1137" s="174">
        <f>IF(N1137="zákl. přenesená",J1137,0)</f>
        <v>0</v>
      </c>
      <c r="BH1137" s="174">
        <f>IF(N1137="sníž. přenesená",J1137,0)</f>
        <v>0</v>
      </c>
      <c r="BI1137" s="174">
        <f>IF(N1137="nulová",J1137,0)</f>
        <v>0</v>
      </c>
      <c r="BJ1137" s="38" t="s">
        <v>8</v>
      </c>
      <c r="BK1137" s="174">
        <f>ROUND(I1137*H1137,0)</f>
        <v>0</v>
      </c>
      <c r="BL1137" s="38" t="s">
        <v>407</v>
      </c>
      <c r="BM1137" s="173" t="s">
        <v>1828</v>
      </c>
    </row>
    <row r="1138" spans="2:65" s="176" customFormat="1">
      <c r="B1138" s="175"/>
      <c r="D1138" s="177" t="s">
        <v>254</v>
      </c>
      <c r="E1138" s="178" t="s">
        <v>1</v>
      </c>
      <c r="F1138" s="179" t="s">
        <v>1829</v>
      </c>
      <c r="H1138" s="180">
        <v>174.434</v>
      </c>
      <c r="I1138" s="23"/>
      <c r="L1138" s="175"/>
      <c r="M1138" s="181"/>
      <c r="T1138" s="182"/>
      <c r="AT1138" s="178" t="s">
        <v>254</v>
      </c>
      <c r="AU1138" s="178" t="s">
        <v>86</v>
      </c>
      <c r="AV1138" s="176" t="s">
        <v>86</v>
      </c>
      <c r="AW1138" s="176" t="s">
        <v>33</v>
      </c>
      <c r="AX1138" s="176" t="s">
        <v>8</v>
      </c>
      <c r="AY1138" s="178" t="s">
        <v>245</v>
      </c>
    </row>
    <row r="1139" spans="2:65" s="51" customFormat="1" ht="24.2" customHeight="1">
      <c r="B1139" s="50"/>
      <c r="C1139" s="163" t="s">
        <v>1830</v>
      </c>
      <c r="D1139" s="163" t="s">
        <v>248</v>
      </c>
      <c r="E1139" s="164" t="s">
        <v>1831</v>
      </c>
      <c r="F1139" s="165" t="s">
        <v>1832</v>
      </c>
      <c r="G1139" s="166" t="s">
        <v>283</v>
      </c>
      <c r="H1139" s="167">
        <v>2.746</v>
      </c>
      <c r="I1139" s="22"/>
      <c r="J1139" s="168">
        <f>ROUND(I1139*H1139,0)</f>
        <v>0</v>
      </c>
      <c r="K1139" s="165" t="s">
        <v>252</v>
      </c>
      <c r="L1139" s="50"/>
      <c r="M1139" s="169" t="s">
        <v>1</v>
      </c>
      <c r="N1139" s="170" t="s">
        <v>42</v>
      </c>
      <c r="P1139" s="171">
        <f>O1139*H1139</f>
        <v>0</v>
      </c>
      <c r="Q1139" s="171">
        <v>0</v>
      </c>
      <c r="R1139" s="171">
        <f>Q1139*H1139</f>
        <v>0</v>
      </c>
      <c r="S1139" s="171">
        <v>0</v>
      </c>
      <c r="T1139" s="172">
        <f>S1139*H1139</f>
        <v>0</v>
      </c>
      <c r="AR1139" s="173" t="s">
        <v>407</v>
      </c>
      <c r="AT1139" s="173" t="s">
        <v>248</v>
      </c>
      <c r="AU1139" s="173" t="s">
        <v>86</v>
      </c>
      <c r="AY1139" s="38" t="s">
        <v>245</v>
      </c>
      <c r="BE1139" s="174">
        <f>IF(N1139="základní",J1139,0)</f>
        <v>0</v>
      </c>
      <c r="BF1139" s="174">
        <f>IF(N1139="snížená",J1139,0)</f>
        <v>0</v>
      </c>
      <c r="BG1139" s="174">
        <f>IF(N1139="zákl. přenesená",J1139,0)</f>
        <v>0</v>
      </c>
      <c r="BH1139" s="174">
        <f>IF(N1139="sníž. přenesená",J1139,0)</f>
        <v>0</v>
      </c>
      <c r="BI1139" s="174">
        <f>IF(N1139="nulová",J1139,0)</f>
        <v>0</v>
      </c>
      <c r="BJ1139" s="38" t="s">
        <v>8</v>
      </c>
      <c r="BK1139" s="174">
        <f>ROUND(I1139*H1139,0)</f>
        <v>0</v>
      </c>
      <c r="BL1139" s="38" t="s">
        <v>407</v>
      </c>
      <c r="BM1139" s="173" t="s">
        <v>1833</v>
      </c>
    </row>
    <row r="1140" spans="2:65" s="152" customFormat="1" ht="22.9" customHeight="1">
      <c r="B1140" s="151"/>
      <c r="D1140" s="153" t="s">
        <v>76</v>
      </c>
      <c r="E1140" s="161" t="s">
        <v>1834</v>
      </c>
      <c r="F1140" s="161" t="s">
        <v>1835</v>
      </c>
      <c r="I1140" s="21"/>
      <c r="J1140" s="162">
        <f>BK1140</f>
        <v>0</v>
      </c>
      <c r="L1140" s="151"/>
      <c r="M1140" s="156"/>
      <c r="P1140" s="157">
        <f>SUM(P1141:P1152)</f>
        <v>0</v>
      </c>
      <c r="R1140" s="157">
        <f>SUM(R1141:R1152)</f>
        <v>0.43317199999999995</v>
      </c>
      <c r="T1140" s="158">
        <f>SUM(T1141:T1152)</f>
        <v>0</v>
      </c>
      <c r="AR1140" s="153" t="s">
        <v>86</v>
      </c>
      <c r="AT1140" s="159" t="s">
        <v>76</v>
      </c>
      <c r="AU1140" s="159" t="s">
        <v>8</v>
      </c>
      <c r="AY1140" s="153" t="s">
        <v>245</v>
      </c>
      <c r="BK1140" s="160">
        <f>SUM(BK1141:BK1152)</f>
        <v>0</v>
      </c>
    </row>
    <row r="1141" spans="2:65" s="51" customFormat="1" ht="16.5" customHeight="1">
      <c r="B1141" s="50"/>
      <c r="C1141" s="163" t="s">
        <v>1836</v>
      </c>
      <c r="D1141" s="163" t="s">
        <v>248</v>
      </c>
      <c r="E1141" s="164" t="s">
        <v>1837</v>
      </c>
      <c r="F1141" s="165" t="s">
        <v>1838</v>
      </c>
      <c r="G1141" s="166" t="s">
        <v>251</v>
      </c>
      <c r="H1141" s="167">
        <v>22.15</v>
      </c>
      <c r="I1141" s="22"/>
      <c r="J1141" s="168">
        <f>ROUND(I1141*H1141,0)</f>
        <v>0</v>
      </c>
      <c r="K1141" s="165" t="s">
        <v>252</v>
      </c>
      <c r="L1141" s="50"/>
      <c r="M1141" s="169" t="s">
        <v>1</v>
      </c>
      <c r="N1141" s="170" t="s">
        <v>42</v>
      </c>
      <c r="P1141" s="171">
        <f>O1141*H1141</f>
        <v>0</v>
      </c>
      <c r="Q1141" s="171">
        <v>2.9999999999999997E-4</v>
      </c>
      <c r="R1141" s="171">
        <f>Q1141*H1141</f>
        <v>6.644999999999999E-3</v>
      </c>
      <c r="S1141" s="171">
        <v>0</v>
      </c>
      <c r="T1141" s="172">
        <f>S1141*H1141</f>
        <v>0</v>
      </c>
      <c r="AR1141" s="173" t="s">
        <v>407</v>
      </c>
      <c r="AT1141" s="173" t="s">
        <v>248</v>
      </c>
      <c r="AU1141" s="173" t="s">
        <v>86</v>
      </c>
      <c r="AY1141" s="38" t="s">
        <v>245</v>
      </c>
      <c r="BE1141" s="174">
        <f>IF(N1141="základní",J1141,0)</f>
        <v>0</v>
      </c>
      <c r="BF1141" s="174">
        <f>IF(N1141="snížená",J1141,0)</f>
        <v>0</v>
      </c>
      <c r="BG1141" s="174">
        <f>IF(N1141="zákl. přenesená",J1141,0)</f>
        <v>0</v>
      </c>
      <c r="BH1141" s="174">
        <f>IF(N1141="sníž. přenesená",J1141,0)</f>
        <v>0</v>
      </c>
      <c r="BI1141" s="174">
        <f>IF(N1141="nulová",J1141,0)</f>
        <v>0</v>
      </c>
      <c r="BJ1141" s="38" t="s">
        <v>8</v>
      </c>
      <c r="BK1141" s="174">
        <f>ROUND(I1141*H1141,0)</f>
        <v>0</v>
      </c>
      <c r="BL1141" s="38" t="s">
        <v>407</v>
      </c>
      <c r="BM1141" s="173" t="s">
        <v>1839</v>
      </c>
    </row>
    <row r="1142" spans="2:65" s="176" customFormat="1">
      <c r="B1142" s="175"/>
      <c r="D1142" s="177" t="s">
        <v>254</v>
      </c>
      <c r="E1142" s="178" t="s">
        <v>1</v>
      </c>
      <c r="F1142" s="179" t="s">
        <v>173</v>
      </c>
      <c r="H1142" s="180">
        <v>22.15</v>
      </c>
      <c r="I1142" s="23"/>
      <c r="L1142" s="175"/>
      <c r="M1142" s="181"/>
      <c r="T1142" s="182"/>
      <c r="AT1142" s="178" t="s">
        <v>254</v>
      </c>
      <c r="AU1142" s="178" t="s">
        <v>86</v>
      </c>
      <c r="AV1142" s="176" t="s">
        <v>86</v>
      </c>
      <c r="AW1142" s="176" t="s">
        <v>33</v>
      </c>
      <c r="AX1142" s="176" t="s">
        <v>8</v>
      </c>
      <c r="AY1142" s="178" t="s">
        <v>245</v>
      </c>
    </row>
    <row r="1143" spans="2:65" s="51" customFormat="1" ht="24.2" customHeight="1">
      <c r="B1143" s="50"/>
      <c r="C1143" s="163" t="s">
        <v>1840</v>
      </c>
      <c r="D1143" s="163" t="s">
        <v>248</v>
      </c>
      <c r="E1143" s="164" t="s">
        <v>1841</v>
      </c>
      <c r="F1143" s="165" t="s">
        <v>1842</v>
      </c>
      <c r="G1143" s="166" t="s">
        <v>251</v>
      </c>
      <c r="H1143" s="167">
        <v>4.08</v>
      </c>
      <c r="I1143" s="22"/>
      <c r="J1143" s="168">
        <f>ROUND(I1143*H1143,0)</f>
        <v>0</v>
      </c>
      <c r="K1143" s="165" t="s">
        <v>252</v>
      </c>
      <c r="L1143" s="50"/>
      <c r="M1143" s="169" t="s">
        <v>1</v>
      </c>
      <c r="N1143" s="170" t="s">
        <v>42</v>
      </c>
      <c r="P1143" s="171">
        <f>O1143*H1143</f>
        <v>0</v>
      </c>
      <c r="Q1143" s="171">
        <v>1.5E-3</v>
      </c>
      <c r="R1143" s="171">
        <f>Q1143*H1143</f>
        <v>6.1200000000000004E-3</v>
      </c>
      <c r="S1143" s="171">
        <v>0</v>
      </c>
      <c r="T1143" s="172">
        <f>S1143*H1143</f>
        <v>0</v>
      </c>
      <c r="AR1143" s="173" t="s">
        <v>407</v>
      </c>
      <c r="AT1143" s="173" t="s">
        <v>248</v>
      </c>
      <c r="AU1143" s="173" t="s">
        <v>86</v>
      </c>
      <c r="AY1143" s="38" t="s">
        <v>245</v>
      </c>
      <c r="BE1143" s="174">
        <f>IF(N1143="základní",J1143,0)</f>
        <v>0</v>
      </c>
      <c r="BF1143" s="174">
        <f>IF(N1143="snížená",J1143,0)</f>
        <v>0</v>
      </c>
      <c r="BG1143" s="174">
        <f>IF(N1143="zákl. přenesená",J1143,0)</f>
        <v>0</v>
      </c>
      <c r="BH1143" s="174">
        <f>IF(N1143="sníž. přenesená",J1143,0)</f>
        <v>0</v>
      </c>
      <c r="BI1143" s="174">
        <f>IF(N1143="nulová",J1143,0)</f>
        <v>0</v>
      </c>
      <c r="BJ1143" s="38" t="s">
        <v>8</v>
      </c>
      <c r="BK1143" s="174">
        <f>ROUND(I1143*H1143,0)</f>
        <v>0</v>
      </c>
      <c r="BL1143" s="38" t="s">
        <v>407</v>
      </c>
      <c r="BM1143" s="173" t="s">
        <v>1843</v>
      </c>
    </row>
    <row r="1144" spans="2:65" s="176" customFormat="1">
      <c r="B1144" s="175"/>
      <c r="D1144" s="177" t="s">
        <v>254</v>
      </c>
      <c r="E1144" s="178" t="s">
        <v>1</v>
      </c>
      <c r="F1144" s="179" t="s">
        <v>1844</v>
      </c>
      <c r="H1144" s="180">
        <v>4.08</v>
      </c>
      <c r="I1144" s="23"/>
      <c r="L1144" s="175"/>
      <c r="M1144" s="181"/>
      <c r="T1144" s="182"/>
      <c r="AT1144" s="178" t="s">
        <v>254</v>
      </c>
      <c r="AU1144" s="178" t="s">
        <v>86</v>
      </c>
      <c r="AV1144" s="176" t="s">
        <v>86</v>
      </c>
      <c r="AW1144" s="176" t="s">
        <v>33</v>
      </c>
      <c r="AX1144" s="176" t="s">
        <v>77</v>
      </c>
      <c r="AY1144" s="178" t="s">
        <v>245</v>
      </c>
    </row>
    <row r="1145" spans="2:65" s="184" customFormat="1">
      <c r="B1145" s="183"/>
      <c r="D1145" s="177" t="s">
        <v>254</v>
      </c>
      <c r="E1145" s="185" t="s">
        <v>1</v>
      </c>
      <c r="F1145" s="186" t="s">
        <v>265</v>
      </c>
      <c r="H1145" s="187">
        <v>4.08</v>
      </c>
      <c r="I1145" s="24"/>
      <c r="L1145" s="183"/>
      <c r="M1145" s="188"/>
      <c r="T1145" s="189"/>
      <c r="AT1145" s="185" t="s">
        <v>254</v>
      </c>
      <c r="AU1145" s="185" t="s">
        <v>86</v>
      </c>
      <c r="AV1145" s="184" t="s">
        <v>258</v>
      </c>
      <c r="AW1145" s="184" t="s">
        <v>33</v>
      </c>
      <c r="AX1145" s="184" t="s">
        <v>8</v>
      </c>
      <c r="AY1145" s="185" t="s">
        <v>245</v>
      </c>
    </row>
    <row r="1146" spans="2:65" s="51" customFormat="1" ht="33" customHeight="1">
      <c r="B1146" s="50"/>
      <c r="C1146" s="163" t="s">
        <v>1845</v>
      </c>
      <c r="D1146" s="163" t="s">
        <v>248</v>
      </c>
      <c r="E1146" s="164" t="s">
        <v>1846</v>
      </c>
      <c r="F1146" s="165" t="s">
        <v>1847</v>
      </c>
      <c r="G1146" s="166" t="s">
        <v>251</v>
      </c>
      <c r="H1146" s="167">
        <v>22.15</v>
      </c>
      <c r="I1146" s="22"/>
      <c r="J1146" s="168">
        <f>ROUND(I1146*H1146,0)</f>
        <v>0</v>
      </c>
      <c r="K1146" s="165" t="s">
        <v>252</v>
      </c>
      <c r="L1146" s="50"/>
      <c r="M1146" s="169" t="s">
        <v>1</v>
      </c>
      <c r="N1146" s="170" t="s">
        <v>42</v>
      </c>
      <c r="P1146" s="171">
        <f>O1146*H1146</f>
        <v>0</v>
      </c>
      <c r="Q1146" s="171">
        <v>6.0000000000000001E-3</v>
      </c>
      <c r="R1146" s="171">
        <f>Q1146*H1146</f>
        <v>0.13289999999999999</v>
      </c>
      <c r="S1146" s="171">
        <v>0</v>
      </c>
      <c r="T1146" s="172">
        <f>S1146*H1146</f>
        <v>0</v>
      </c>
      <c r="AR1146" s="173" t="s">
        <v>407</v>
      </c>
      <c r="AT1146" s="173" t="s">
        <v>248</v>
      </c>
      <c r="AU1146" s="173" t="s">
        <v>86</v>
      </c>
      <c r="AY1146" s="38" t="s">
        <v>245</v>
      </c>
      <c r="BE1146" s="174">
        <f>IF(N1146="základní",J1146,0)</f>
        <v>0</v>
      </c>
      <c r="BF1146" s="174">
        <f>IF(N1146="snížená",J1146,0)</f>
        <v>0</v>
      </c>
      <c r="BG1146" s="174">
        <f>IF(N1146="zákl. přenesená",J1146,0)</f>
        <v>0</v>
      </c>
      <c r="BH1146" s="174">
        <f>IF(N1146="sníž. přenesená",J1146,0)</f>
        <v>0</v>
      </c>
      <c r="BI1146" s="174">
        <f>IF(N1146="nulová",J1146,0)</f>
        <v>0</v>
      </c>
      <c r="BJ1146" s="38" t="s">
        <v>8</v>
      </c>
      <c r="BK1146" s="174">
        <f>ROUND(I1146*H1146,0)</f>
        <v>0</v>
      </c>
      <c r="BL1146" s="38" t="s">
        <v>407</v>
      </c>
      <c r="BM1146" s="173" t="s">
        <v>1848</v>
      </c>
    </row>
    <row r="1147" spans="2:65" s="176" customFormat="1">
      <c r="B1147" s="175"/>
      <c r="D1147" s="177" t="s">
        <v>254</v>
      </c>
      <c r="E1147" s="178" t="s">
        <v>1</v>
      </c>
      <c r="F1147" s="179" t="s">
        <v>1849</v>
      </c>
      <c r="H1147" s="180">
        <v>20.399999999999999</v>
      </c>
      <c r="I1147" s="23"/>
      <c r="L1147" s="175"/>
      <c r="M1147" s="181"/>
      <c r="T1147" s="182"/>
      <c r="AT1147" s="178" t="s">
        <v>254</v>
      </c>
      <c r="AU1147" s="178" t="s">
        <v>86</v>
      </c>
      <c r="AV1147" s="176" t="s">
        <v>86</v>
      </c>
      <c r="AW1147" s="176" t="s">
        <v>33</v>
      </c>
      <c r="AX1147" s="176" t="s">
        <v>77</v>
      </c>
      <c r="AY1147" s="178" t="s">
        <v>245</v>
      </c>
    </row>
    <row r="1148" spans="2:65" s="176" customFormat="1">
      <c r="B1148" s="175"/>
      <c r="D1148" s="177" t="s">
        <v>254</v>
      </c>
      <c r="E1148" s="178" t="s">
        <v>1</v>
      </c>
      <c r="F1148" s="179" t="s">
        <v>1850</v>
      </c>
      <c r="H1148" s="180">
        <v>1.75</v>
      </c>
      <c r="I1148" s="23"/>
      <c r="L1148" s="175"/>
      <c r="M1148" s="181"/>
      <c r="T1148" s="182"/>
      <c r="AT1148" s="178" t="s">
        <v>254</v>
      </c>
      <c r="AU1148" s="178" t="s">
        <v>86</v>
      </c>
      <c r="AV1148" s="176" t="s">
        <v>86</v>
      </c>
      <c r="AW1148" s="176" t="s">
        <v>33</v>
      </c>
      <c r="AX1148" s="176" t="s">
        <v>77</v>
      </c>
      <c r="AY1148" s="178" t="s">
        <v>245</v>
      </c>
    </row>
    <row r="1149" spans="2:65" s="184" customFormat="1">
      <c r="B1149" s="183"/>
      <c r="D1149" s="177" t="s">
        <v>254</v>
      </c>
      <c r="E1149" s="185" t="s">
        <v>173</v>
      </c>
      <c r="F1149" s="186" t="s">
        <v>265</v>
      </c>
      <c r="H1149" s="187">
        <v>22.15</v>
      </c>
      <c r="I1149" s="24"/>
      <c r="L1149" s="183"/>
      <c r="M1149" s="188"/>
      <c r="T1149" s="189"/>
      <c r="AT1149" s="185" t="s">
        <v>254</v>
      </c>
      <c r="AU1149" s="185" t="s">
        <v>86</v>
      </c>
      <c r="AV1149" s="184" t="s">
        <v>258</v>
      </c>
      <c r="AW1149" s="184" t="s">
        <v>33</v>
      </c>
      <c r="AX1149" s="184" t="s">
        <v>8</v>
      </c>
      <c r="AY1149" s="185" t="s">
        <v>245</v>
      </c>
    </row>
    <row r="1150" spans="2:65" s="51" customFormat="1" ht="16.5" customHeight="1">
      <c r="B1150" s="50"/>
      <c r="C1150" s="190" t="s">
        <v>1851</v>
      </c>
      <c r="D1150" s="190" t="s">
        <v>376</v>
      </c>
      <c r="E1150" s="191" t="s">
        <v>1852</v>
      </c>
      <c r="F1150" s="192" t="s">
        <v>1853</v>
      </c>
      <c r="G1150" s="193" t="s">
        <v>251</v>
      </c>
      <c r="H1150" s="194">
        <v>24.364999999999998</v>
      </c>
      <c r="I1150" s="25"/>
      <c r="J1150" s="195">
        <f>ROUND(I1150*H1150,0)</f>
        <v>0</v>
      </c>
      <c r="K1150" s="192" t="s">
        <v>252</v>
      </c>
      <c r="L1150" s="196"/>
      <c r="M1150" s="197" t="s">
        <v>1</v>
      </c>
      <c r="N1150" s="198" t="s">
        <v>42</v>
      </c>
      <c r="P1150" s="171">
        <f>O1150*H1150</f>
        <v>0</v>
      </c>
      <c r="Q1150" s="171">
        <v>1.18E-2</v>
      </c>
      <c r="R1150" s="171">
        <f>Q1150*H1150</f>
        <v>0.28750699999999996</v>
      </c>
      <c r="S1150" s="171">
        <v>0</v>
      </c>
      <c r="T1150" s="172">
        <f>S1150*H1150</f>
        <v>0</v>
      </c>
      <c r="AR1150" s="173" t="s">
        <v>511</v>
      </c>
      <c r="AT1150" s="173" t="s">
        <v>376</v>
      </c>
      <c r="AU1150" s="173" t="s">
        <v>86</v>
      </c>
      <c r="AY1150" s="38" t="s">
        <v>245</v>
      </c>
      <c r="BE1150" s="174">
        <f>IF(N1150="základní",J1150,0)</f>
        <v>0</v>
      </c>
      <c r="BF1150" s="174">
        <f>IF(N1150="snížená",J1150,0)</f>
        <v>0</v>
      </c>
      <c r="BG1150" s="174">
        <f>IF(N1150="zákl. přenesená",J1150,0)</f>
        <v>0</v>
      </c>
      <c r="BH1150" s="174">
        <f>IF(N1150="sníž. přenesená",J1150,0)</f>
        <v>0</v>
      </c>
      <c r="BI1150" s="174">
        <f>IF(N1150="nulová",J1150,0)</f>
        <v>0</v>
      </c>
      <c r="BJ1150" s="38" t="s">
        <v>8</v>
      </c>
      <c r="BK1150" s="174">
        <f>ROUND(I1150*H1150,0)</f>
        <v>0</v>
      </c>
      <c r="BL1150" s="38" t="s">
        <v>407</v>
      </c>
      <c r="BM1150" s="173" t="s">
        <v>1854</v>
      </c>
    </row>
    <row r="1151" spans="2:65" s="176" customFormat="1">
      <c r="B1151" s="175"/>
      <c r="D1151" s="177" t="s">
        <v>254</v>
      </c>
      <c r="E1151" s="178" t="s">
        <v>1</v>
      </c>
      <c r="F1151" s="179" t="s">
        <v>1855</v>
      </c>
      <c r="H1151" s="180">
        <v>24.364999999999998</v>
      </c>
      <c r="I1151" s="23"/>
      <c r="L1151" s="175"/>
      <c r="M1151" s="181"/>
      <c r="T1151" s="182"/>
      <c r="AT1151" s="178" t="s">
        <v>254</v>
      </c>
      <c r="AU1151" s="178" t="s">
        <v>86</v>
      </c>
      <c r="AV1151" s="176" t="s">
        <v>86</v>
      </c>
      <c r="AW1151" s="176" t="s">
        <v>33</v>
      </c>
      <c r="AX1151" s="176" t="s">
        <v>8</v>
      </c>
      <c r="AY1151" s="178" t="s">
        <v>245</v>
      </c>
    </row>
    <row r="1152" spans="2:65" s="51" customFormat="1" ht="24.2" customHeight="1">
      <c r="B1152" s="50"/>
      <c r="C1152" s="163" t="s">
        <v>1856</v>
      </c>
      <c r="D1152" s="163" t="s">
        <v>248</v>
      </c>
      <c r="E1152" s="164" t="s">
        <v>1857</v>
      </c>
      <c r="F1152" s="165" t="s">
        <v>1858</v>
      </c>
      <c r="G1152" s="166" t="s">
        <v>283</v>
      </c>
      <c r="H1152" s="167">
        <v>0.433</v>
      </c>
      <c r="I1152" s="22"/>
      <c r="J1152" s="168">
        <f>ROUND(I1152*H1152,0)</f>
        <v>0</v>
      </c>
      <c r="K1152" s="165" t="s">
        <v>252</v>
      </c>
      <c r="L1152" s="50"/>
      <c r="M1152" s="169" t="s">
        <v>1</v>
      </c>
      <c r="N1152" s="170" t="s">
        <v>42</v>
      </c>
      <c r="P1152" s="171">
        <f>O1152*H1152</f>
        <v>0</v>
      </c>
      <c r="Q1152" s="171">
        <v>0</v>
      </c>
      <c r="R1152" s="171">
        <f>Q1152*H1152</f>
        <v>0</v>
      </c>
      <c r="S1152" s="171">
        <v>0</v>
      </c>
      <c r="T1152" s="172">
        <f>S1152*H1152</f>
        <v>0</v>
      </c>
      <c r="AR1152" s="173" t="s">
        <v>407</v>
      </c>
      <c r="AT1152" s="173" t="s">
        <v>248</v>
      </c>
      <c r="AU1152" s="173" t="s">
        <v>86</v>
      </c>
      <c r="AY1152" s="38" t="s">
        <v>245</v>
      </c>
      <c r="BE1152" s="174">
        <f>IF(N1152="základní",J1152,0)</f>
        <v>0</v>
      </c>
      <c r="BF1152" s="174">
        <f>IF(N1152="snížená",J1152,0)</f>
        <v>0</v>
      </c>
      <c r="BG1152" s="174">
        <f>IF(N1152="zákl. přenesená",J1152,0)</f>
        <v>0</v>
      </c>
      <c r="BH1152" s="174">
        <f>IF(N1152="sníž. přenesená",J1152,0)</f>
        <v>0</v>
      </c>
      <c r="BI1152" s="174">
        <f>IF(N1152="nulová",J1152,0)</f>
        <v>0</v>
      </c>
      <c r="BJ1152" s="38" t="s">
        <v>8</v>
      </c>
      <c r="BK1152" s="174">
        <f>ROUND(I1152*H1152,0)</f>
        <v>0</v>
      </c>
      <c r="BL1152" s="38" t="s">
        <v>407</v>
      </c>
      <c r="BM1152" s="173" t="s">
        <v>1859</v>
      </c>
    </row>
    <row r="1153" spans="2:65" s="152" customFormat="1" ht="22.9" customHeight="1">
      <c r="B1153" s="151"/>
      <c r="D1153" s="153" t="s">
        <v>76</v>
      </c>
      <c r="E1153" s="161" t="s">
        <v>1860</v>
      </c>
      <c r="F1153" s="161" t="s">
        <v>1861</v>
      </c>
      <c r="I1153" s="21"/>
      <c r="J1153" s="162">
        <f>BK1153</f>
        <v>0</v>
      </c>
      <c r="L1153" s="151"/>
      <c r="M1153" s="156"/>
      <c r="P1153" s="157">
        <f>SUM(P1154:P1179)</f>
        <v>0</v>
      </c>
      <c r="R1153" s="157">
        <f>SUM(R1154:R1179)</f>
        <v>3.3335501500000003E-2</v>
      </c>
      <c r="T1153" s="158">
        <f>SUM(T1154:T1179)</f>
        <v>0</v>
      </c>
      <c r="AR1153" s="153" t="s">
        <v>86</v>
      </c>
      <c r="AT1153" s="159" t="s">
        <v>76</v>
      </c>
      <c r="AU1153" s="159" t="s">
        <v>8</v>
      </c>
      <c r="AY1153" s="153" t="s">
        <v>245</v>
      </c>
      <c r="BK1153" s="160">
        <f>SUM(BK1154:BK1179)</f>
        <v>0</v>
      </c>
    </row>
    <row r="1154" spans="2:65" s="51" customFormat="1" ht="24.2" customHeight="1">
      <c r="B1154" s="50"/>
      <c r="C1154" s="163" t="s">
        <v>1862</v>
      </c>
      <c r="D1154" s="163" t="s">
        <v>248</v>
      </c>
      <c r="E1154" s="164" t="s">
        <v>1863</v>
      </c>
      <c r="F1154" s="165" t="s">
        <v>1864</v>
      </c>
      <c r="G1154" s="166" t="s">
        <v>251</v>
      </c>
      <c r="H1154" s="167">
        <v>71.168000000000006</v>
      </c>
      <c r="I1154" s="22"/>
      <c r="J1154" s="168">
        <f>ROUND(I1154*H1154,0)</f>
        <v>0</v>
      </c>
      <c r="K1154" s="165" t="s">
        <v>252</v>
      </c>
      <c r="L1154" s="50"/>
      <c r="M1154" s="169" t="s">
        <v>1</v>
      </c>
      <c r="N1154" s="170" t="s">
        <v>42</v>
      </c>
      <c r="P1154" s="171">
        <f>O1154*H1154</f>
        <v>0</v>
      </c>
      <c r="Q1154" s="171">
        <v>7.4999999999999993E-5</v>
      </c>
      <c r="R1154" s="171">
        <f>Q1154*H1154</f>
        <v>5.3375999999999996E-3</v>
      </c>
      <c r="S1154" s="171">
        <v>0</v>
      </c>
      <c r="T1154" s="172">
        <f>S1154*H1154</f>
        <v>0</v>
      </c>
      <c r="AR1154" s="173" t="s">
        <v>407</v>
      </c>
      <c r="AT1154" s="173" t="s">
        <v>248</v>
      </c>
      <c r="AU1154" s="173" t="s">
        <v>86</v>
      </c>
      <c r="AY1154" s="38" t="s">
        <v>245</v>
      </c>
      <c r="BE1154" s="174">
        <f>IF(N1154="základní",J1154,0)</f>
        <v>0</v>
      </c>
      <c r="BF1154" s="174">
        <f>IF(N1154="snížená",J1154,0)</f>
        <v>0</v>
      </c>
      <c r="BG1154" s="174">
        <f>IF(N1154="zákl. přenesená",J1154,0)</f>
        <v>0</v>
      </c>
      <c r="BH1154" s="174">
        <f>IF(N1154="sníž. přenesená",J1154,0)</f>
        <v>0</v>
      </c>
      <c r="BI1154" s="174">
        <f>IF(N1154="nulová",J1154,0)</f>
        <v>0</v>
      </c>
      <c r="BJ1154" s="38" t="s">
        <v>8</v>
      </c>
      <c r="BK1154" s="174">
        <f>ROUND(I1154*H1154,0)</f>
        <v>0</v>
      </c>
      <c r="BL1154" s="38" t="s">
        <v>407</v>
      </c>
      <c r="BM1154" s="173" t="s">
        <v>1865</v>
      </c>
    </row>
    <row r="1155" spans="2:65" s="176" customFormat="1">
      <c r="B1155" s="175"/>
      <c r="D1155" s="177" t="s">
        <v>254</v>
      </c>
      <c r="E1155" s="178" t="s">
        <v>1</v>
      </c>
      <c r="F1155" s="179" t="s">
        <v>125</v>
      </c>
      <c r="H1155" s="180">
        <v>71.168000000000006</v>
      </c>
      <c r="I1155" s="23"/>
      <c r="L1155" s="175"/>
      <c r="M1155" s="181"/>
      <c r="T1155" s="182"/>
      <c r="AT1155" s="178" t="s">
        <v>254</v>
      </c>
      <c r="AU1155" s="178" t="s">
        <v>86</v>
      </c>
      <c r="AV1155" s="176" t="s">
        <v>86</v>
      </c>
      <c r="AW1155" s="176" t="s">
        <v>33</v>
      </c>
      <c r="AX1155" s="176" t="s">
        <v>8</v>
      </c>
      <c r="AY1155" s="178" t="s">
        <v>245</v>
      </c>
    </row>
    <row r="1156" spans="2:65" s="51" customFormat="1" ht="24.2" customHeight="1">
      <c r="B1156" s="50"/>
      <c r="C1156" s="163" t="s">
        <v>1866</v>
      </c>
      <c r="D1156" s="163" t="s">
        <v>248</v>
      </c>
      <c r="E1156" s="164" t="s">
        <v>1867</v>
      </c>
      <c r="F1156" s="165" t="s">
        <v>1868</v>
      </c>
      <c r="G1156" s="166" t="s">
        <v>251</v>
      </c>
      <c r="H1156" s="167">
        <v>71.168000000000006</v>
      </c>
      <c r="I1156" s="22"/>
      <c r="J1156" s="168">
        <f>ROUND(I1156*H1156,0)</f>
        <v>0</v>
      </c>
      <c r="K1156" s="165" t="s">
        <v>252</v>
      </c>
      <c r="L1156" s="50"/>
      <c r="M1156" s="169" t="s">
        <v>1</v>
      </c>
      <c r="N1156" s="170" t="s">
        <v>42</v>
      </c>
      <c r="P1156" s="171">
        <f>O1156*H1156</f>
        <v>0</v>
      </c>
      <c r="Q1156" s="171">
        <v>1.4999999999999999E-4</v>
      </c>
      <c r="R1156" s="171">
        <f>Q1156*H1156</f>
        <v>1.0675199999999999E-2</v>
      </c>
      <c r="S1156" s="171">
        <v>0</v>
      </c>
      <c r="T1156" s="172">
        <f>S1156*H1156</f>
        <v>0</v>
      </c>
      <c r="AR1156" s="173" t="s">
        <v>407</v>
      </c>
      <c r="AT1156" s="173" t="s">
        <v>248</v>
      </c>
      <c r="AU1156" s="173" t="s">
        <v>86</v>
      </c>
      <c r="AY1156" s="38" t="s">
        <v>245</v>
      </c>
      <c r="BE1156" s="174">
        <f>IF(N1156="základní",J1156,0)</f>
        <v>0</v>
      </c>
      <c r="BF1156" s="174">
        <f>IF(N1156="snížená",J1156,0)</f>
        <v>0</v>
      </c>
      <c r="BG1156" s="174">
        <f>IF(N1156="zákl. přenesená",J1156,0)</f>
        <v>0</v>
      </c>
      <c r="BH1156" s="174">
        <f>IF(N1156="sníž. přenesená",J1156,0)</f>
        <v>0</v>
      </c>
      <c r="BI1156" s="174">
        <f>IF(N1156="nulová",J1156,0)</f>
        <v>0</v>
      </c>
      <c r="BJ1156" s="38" t="s">
        <v>8</v>
      </c>
      <c r="BK1156" s="174">
        <f>ROUND(I1156*H1156,0)</f>
        <v>0</v>
      </c>
      <c r="BL1156" s="38" t="s">
        <v>407</v>
      </c>
      <c r="BM1156" s="173" t="s">
        <v>1869</v>
      </c>
    </row>
    <row r="1157" spans="2:65" s="176" customFormat="1">
      <c r="B1157" s="175"/>
      <c r="D1157" s="177" t="s">
        <v>254</v>
      </c>
      <c r="E1157" s="178" t="s">
        <v>1</v>
      </c>
      <c r="F1157" s="179" t="s">
        <v>125</v>
      </c>
      <c r="H1157" s="180">
        <v>71.168000000000006</v>
      </c>
      <c r="I1157" s="23"/>
      <c r="L1157" s="175"/>
      <c r="M1157" s="181"/>
      <c r="T1157" s="182"/>
      <c r="AT1157" s="178" t="s">
        <v>254</v>
      </c>
      <c r="AU1157" s="178" t="s">
        <v>86</v>
      </c>
      <c r="AV1157" s="176" t="s">
        <v>86</v>
      </c>
      <c r="AW1157" s="176" t="s">
        <v>33</v>
      </c>
      <c r="AX1157" s="176" t="s">
        <v>8</v>
      </c>
      <c r="AY1157" s="178" t="s">
        <v>245</v>
      </c>
    </row>
    <row r="1158" spans="2:65" s="51" customFormat="1" ht="16.5" customHeight="1">
      <c r="B1158" s="50"/>
      <c r="C1158" s="163" t="s">
        <v>1870</v>
      </c>
      <c r="D1158" s="163" t="s">
        <v>248</v>
      </c>
      <c r="E1158" s="164" t="s">
        <v>1871</v>
      </c>
      <c r="F1158" s="165" t="s">
        <v>1872</v>
      </c>
      <c r="G1158" s="166" t="s">
        <v>251</v>
      </c>
      <c r="H1158" s="167">
        <v>15.037000000000001</v>
      </c>
      <c r="I1158" s="22"/>
      <c r="J1158" s="168">
        <f>ROUND(I1158*H1158,0)</f>
        <v>0</v>
      </c>
      <c r="K1158" s="165" t="s">
        <v>252</v>
      </c>
      <c r="L1158" s="50"/>
      <c r="M1158" s="169" t="s">
        <v>1</v>
      </c>
      <c r="N1158" s="170" t="s">
        <v>42</v>
      </c>
      <c r="P1158" s="171">
        <f>O1158*H1158</f>
        <v>0</v>
      </c>
      <c r="Q1158" s="171">
        <v>6.7000000000000002E-5</v>
      </c>
      <c r="R1158" s="171">
        <f>Q1158*H1158</f>
        <v>1.0074790000000001E-3</v>
      </c>
      <c r="S1158" s="171">
        <v>0</v>
      </c>
      <c r="T1158" s="172">
        <f>S1158*H1158</f>
        <v>0</v>
      </c>
      <c r="AR1158" s="173" t="s">
        <v>407</v>
      </c>
      <c r="AT1158" s="173" t="s">
        <v>248</v>
      </c>
      <c r="AU1158" s="173" t="s">
        <v>86</v>
      </c>
      <c r="AY1158" s="38" t="s">
        <v>245</v>
      </c>
      <c r="BE1158" s="174">
        <f>IF(N1158="základní",J1158,0)</f>
        <v>0</v>
      </c>
      <c r="BF1158" s="174">
        <f>IF(N1158="snížená",J1158,0)</f>
        <v>0</v>
      </c>
      <c r="BG1158" s="174">
        <f>IF(N1158="zákl. přenesená",J1158,0)</f>
        <v>0</v>
      </c>
      <c r="BH1158" s="174">
        <f>IF(N1158="sníž. přenesená",J1158,0)</f>
        <v>0</v>
      </c>
      <c r="BI1158" s="174">
        <f>IF(N1158="nulová",J1158,0)</f>
        <v>0</v>
      </c>
      <c r="BJ1158" s="38" t="s">
        <v>8</v>
      </c>
      <c r="BK1158" s="174">
        <f>ROUND(I1158*H1158,0)</f>
        <v>0</v>
      </c>
      <c r="BL1158" s="38" t="s">
        <v>407</v>
      </c>
      <c r="BM1158" s="173" t="s">
        <v>1873</v>
      </c>
    </row>
    <row r="1159" spans="2:65" s="176" customFormat="1">
      <c r="B1159" s="175"/>
      <c r="D1159" s="177" t="s">
        <v>254</v>
      </c>
      <c r="E1159" s="178" t="s">
        <v>1</v>
      </c>
      <c r="F1159" s="179" t="s">
        <v>1874</v>
      </c>
      <c r="H1159" s="180">
        <v>0.63900000000000001</v>
      </c>
      <c r="I1159" s="23"/>
      <c r="L1159" s="175"/>
      <c r="M1159" s="181"/>
      <c r="T1159" s="182"/>
      <c r="AT1159" s="178" t="s">
        <v>254</v>
      </c>
      <c r="AU1159" s="178" t="s">
        <v>86</v>
      </c>
      <c r="AV1159" s="176" t="s">
        <v>86</v>
      </c>
      <c r="AW1159" s="176" t="s">
        <v>33</v>
      </c>
      <c r="AX1159" s="176" t="s">
        <v>77</v>
      </c>
      <c r="AY1159" s="178" t="s">
        <v>245</v>
      </c>
    </row>
    <row r="1160" spans="2:65" s="176" customFormat="1">
      <c r="B1160" s="175"/>
      <c r="D1160" s="177" t="s">
        <v>254</v>
      </c>
      <c r="E1160" s="178" t="s">
        <v>1</v>
      </c>
      <c r="F1160" s="179" t="s">
        <v>1875</v>
      </c>
      <c r="H1160" s="180">
        <v>7.5149999999999997</v>
      </c>
      <c r="I1160" s="23"/>
      <c r="L1160" s="175"/>
      <c r="M1160" s="181"/>
      <c r="T1160" s="182"/>
      <c r="AT1160" s="178" t="s">
        <v>254</v>
      </c>
      <c r="AU1160" s="178" t="s">
        <v>86</v>
      </c>
      <c r="AV1160" s="176" t="s">
        <v>86</v>
      </c>
      <c r="AW1160" s="176" t="s">
        <v>33</v>
      </c>
      <c r="AX1160" s="176" t="s">
        <v>77</v>
      </c>
      <c r="AY1160" s="178" t="s">
        <v>245</v>
      </c>
    </row>
    <row r="1161" spans="2:65" s="176" customFormat="1">
      <c r="B1161" s="175"/>
      <c r="D1161" s="177" t="s">
        <v>254</v>
      </c>
      <c r="E1161" s="178" t="s">
        <v>1</v>
      </c>
      <c r="F1161" s="179" t="s">
        <v>1876</v>
      </c>
      <c r="H1161" s="180">
        <v>6.883</v>
      </c>
      <c r="I1161" s="23"/>
      <c r="L1161" s="175"/>
      <c r="M1161" s="181"/>
      <c r="T1161" s="182"/>
      <c r="AT1161" s="178" t="s">
        <v>254</v>
      </c>
      <c r="AU1161" s="178" t="s">
        <v>86</v>
      </c>
      <c r="AV1161" s="176" t="s">
        <v>86</v>
      </c>
      <c r="AW1161" s="176" t="s">
        <v>33</v>
      </c>
      <c r="AX1161" s="176" t="s">
        <v>77</v>
      </c>
      <c r="AY1161" s="178" t="s">
        <v>245</v>
      </c>
    </row>
    <row r="1162" spans="2:65" s="184" customFormat="1">
      <c r="B1162" s="183"/>
      <c r="D1162" s="177" t="s">
        <v>254</v>
      </c>
      <c r="E1162" s="185" t="s">
        <v>1</v>
      </c>
      <c r="F1162" s="186" t="s">
        <v>1710</v>
      </c>
      <c r="H1162" s="187">
        <v>15.037000000000001</v>
      </c>
      <c r="I1162" s="24"/>
      <c r="L1162" s="183"/>
      <c r="M1162" s="188"/>
      <c r="T1162" s="189"/>
      <c r="AT1162" s="185" t="s">
        <v>254</v>
      </c>
      <c r="AU1162" s="185" t="s">
        <v>86</v>
      </c>
      <c r="AV1162" s="184" t="s">
        <v>258</v>
      </c>
      <c r="AW1162" s="184" t="s">
        <v>33</v>
      </c>
      <c r="AX1162" s="184" t="s">
        <v>8</v>
      </c>
      <c r="AY1162" s="185" t="s">
        <v>245</v>
      </c>
    </row>
    <row r="1163" spans="2:65" s="51" customFormat="1" ht="24.2" customHeight="1">
      <c r="B1163" s="50"/>
      <c r="C1163" s="163" t="s">
        <v>1877</v>
      </c>
      <c r="D1163" s="163" t="s">
        <v>248</v>
      </c>
      <c r="E1163" s="164" t="s">
        <v>1878</v>
      </c>
      <c r="F1163" s="165" t="s">
        <v>1879</v>
      </c>
      <c r="G1163" s="166" t="s">
        <v>251</v>
      </c>
      <c r="H1163" s="167">
        <v>41.85</v>
      </c>
      <c r="I1163" s="22"/>
      <c r="J1163" s="168">
        <f>ROUND(I1163*H1163,0)</f>
        <v>0</v>
      </c>
      <c r="K1163" s="165" t="s">
        <v>252</v>
      </c>
      <c r="L1163" s="50"/>
      <c r="M1163" s="169" t="s">
        <v>1</v>
      </c>
      <c r="N1163" s="170" t="s">
        <v>42</v>
      </c>
      <c r="P1163" s="171">
        <f>O1163*H1163</f>
        <v>0</v>
      </c>
      <c r="Q1163" s="171">
        <v>1.4375E-4</v>
      </c>
      <c r="R1163" s="171">
        <f>Q1163*H1163</f>
        <v>6.0159375000000005E-3</v>
      </c>
      <c r="S1163" s="171">
        <v>0</v>
      </c>
      <c r="T1163" s="172">
        <f>S1163*H1163</f>
        <v>0</v>
      </c>
      <c r="AR1163" s="173" t="s">
        <v>407</v>
      </c>
      <c r="AT1163" s="173" t="s">
        <v>248</v>
      </c>
      <c r="AU1163" s="173" t="s">
        <v>86</v>
      </c>
      <c r="AY1163" s="38" t="s">
        <v>245</v>
      </c>
      <c r="BE1163" s="174">
        <f>IF(N1163="základní",J1163,0)</f>
        <v>0</v>
      </c>
      <c r="BF1163" s="174">
        <f>IF(N1163="snížená",J1163,0)</f>
        <v>0</v>
      </c>
      <c r="BG1163" s="174">
        <f>IF(N1163="zákl. přenesená",J1163,0)</f>
        <v>0</v>
      </c>
      <c r="BH1163" s="174">
        <f>IF(N1163="sníž. přenesená",J1163,0)</f>
        <v>0</v>
      </c>
      <c r="BI1163" s="174">
        <f>IF(N1163="nulová",J1163,0)</f>
        <v>0</v>
      </c>
      <c r="BJ1163" s="38" t="s">
        <v>8</v>
      </c>
      <c r="BK1163" s="174">
        <f>ROUND(I1163*H1163,0)</f>
        <v>0</v>
      </c>
      <c r="BL1163" s="38" t="s">
        <v>407</v>
      </c>
      <c r="BM1163" s="173" t="s">
        <v>1880</v>
      </c>
    </row>
    <row r="1164" spans="2:65" s="176" customFormat="1">
      <c r="B1164" s="175"/>
      <c r="D1164" s="177" t="s">
        <v>254</v>
      </c>
      <c r="E1164" s="178" t="s">
        <v>1</v>
      </c>
      <c r="F1164" s="179" t="s">
        <v>1881</v>
      </c>
      <c r="H1164" s="180">
        <v>11.098000000000001</v>
      </c>
      <c r="I1164" s="23"/>
      <c r="L1164" s="175"/>
      <c r="M1164" s="181"/>
      <c r="T1164" s="182"/>
      <c r="AT1164" s="178" t="s">
        <v>254</v>
      </c>
      <c r="AU1164" s="178" t="s">
        <v>86</v>
      </c>
      <c r="AV1164" s="176" t="s">
        <v>86</v>
      </c>
      <c r="AW1164" s="176" t="s">
        <v>33</v>
      </c>
      <c r="AX1164" s="176" t="s">
        <v>77</v>
      </c>
      <c r="AY1164" s="178" t="s">
        <v>245</v>
      </c>
    </row>
    <row r="1165" spans="2:65" s="176" customFormat="1">
      <c r="B1165" s="175"/>
      <c r="D1165" s="177" t="s">
        <v>254</v>
      </c>
      <c r="E1165" s="178" t="s">
        <v>1</v>
      </c>
      <c r="F1165" s="179" t="s">
        <v>1882</v>
      </c>
      <c r="H1165" s="180">
        <v>0.52</v>
      </c>
      <c r="I1165" s="23"/>
      <c r="L1165" s="175"/>
      <c r="M1165" s="181"/>
      <c r="T1165" s="182"/>
      <c r="AT1165" s="178" t="s">
        <v>254</v>
      </c>
      <c r="AU1165" s="178" t="s">
        <v>86</v>
      </c>
      <c r="AV1165" s="176" t="s">
        <v>86</v>
      </c>
      <c r="AW1165" s="176" t="s">
        <v>33</v>
      </c>
      <c r="AX1165" s="176" t="s">
        <v>77</v>
      </c>
      <c r="AY1165" s="178" t="s">
        <v>245</v>
      </c>
    </row>
    <row r="1166" spans="2:65" s="176" customFormat="1">
      <c r="B1166" s="175"/>
      <c r="D1166" s="177" t="s">
        <v>254</v>
      </c>
      <c r="E1166" s="178" t="s">
        <v>1</v>
      </c>
      <c r="F1166" s="179" t="s">
        <v>1883</v>
      </c>
      <c r="H1166" s="180">
        <v>0.24</v>
      </c>
      <c r="I1166" s="23"/>
      <c r="L1166" s="175"/>
      <c r="M1166" s="181"/>
      <c r="T1166" s="182"/>
      <c r="AT1166" s="178" t="s">
        <v>254</v>
      </c>
      <c r="AU1166" s="178" t="s">
        <v>86</v>
      </c>
      <c r="AV1166" s="176" t="s">
        <v>86</v>
      </c>
      <c r="AW1166" s="176" t="s">
        <v>33</v>
      </c>
      <c r="AX1166" s="176" t="s">
        <v>77</v>
      </c>
      <c r="AY1166" s="178" t="s">
        <v>245</v>
      </c>
    </row>
    <row r="1167" spans="2:65" s="184" customFormat="1">
      <c r="B1167" s="183"/>
      <c r="D1167" s="177" t="s">
        <v>254</v>
      </c>
      <c r="E1167" s="185" t="s">
        <v>1</v>
      </c>
      <c r="F1167" s="186" t="s">
        <v>1707</v>
      </c>
      <c r="H1167" s="187">
        <v>11.858000000000001</v>
      </c>
      <c r="I1167" s="24"/>
      <c r="L1167" s="183"/>
      <c r="M1167" s="188"/>
      <c r="T1167" s="189"/>
      <c r="AT1167" s="185" t="s">
        <v>254</v>
      </c>
      <c r="AU1167" s="185" t="s">
        <v>86</v>
      </c>
      <c r="AV1167" s="184" t="s">
        <v>258</v>
      </c>
      <c r="AW1167" s="184" t="s">
        <v>33</v>
      </c>
      <c r="AX1167" s="184" t="s">
        <v>77</v>
      </c>
      <c r="AY1167" s="185" t="s">
        <v>245</v>
      </c>
    </row>
    <row r="1168" spans="2:65" s="176" customFormat="1">
      <c r="B1168" s="175"/>
      <c r="D1168" s="177" t="s">
        <v>254</v>
      </c>
      <c r="E1168" s="178" t="s">
        <v>1</v>
      </c>
      <c r="F1168" s="179" t="s">
        <v>1874</v>
      </c>
      <c r="H1168" s="180">
        <v>0.63900000000000001</v>
      </c>
      <c r="I1168" s="23"/>
      <c r="L1168" s="175"/>
      <c r="M1168" s="181"/>
      <c r="T1168" s="182"/>
      <c r="AT1168" s="178" t="s">
        <v>254</v>
      </c>
      <c r="AU1168" s="178" t="s">
        <v>86</v>
      </c>
      <c r="AV1168" s="176" t="s">
        <v>86</v>
      </c>
      <c r="AW1168" s="176" t="s">
        <v>33</v>
      </c>
      <c r="AX1168" s="176" t="s">
        <v>77</v>
      </c>
      <c r="AY1168" s="178" t="s">
        <v>245</v>
      </c>
    </row>
    <row r="1169" spans="2:65" s="176" customFormat="1">
      <c r="B1169" s="175"/>
      <c r="D1169" s="177" t="s">
        <v>254</v>
      </c>
      <c r="E1169" s="178" t="s">
        <v>1</v>
      </c>
      <c r="F1169" s="179" t="s">
        <v>1875</v>
      </c>
      <c r="H1169" s="180">
        <v>7.5149999999999997</v>
      </c>
      <c r="I1169" s="23"/>
      <c r="L1169" s="175"/>
      <c r="M1169" s="181"/>
      <c r="T1169" s="182"/>
      <c r="AT1169" s="178" t="s">
        <v>254</v>
      </c>
      <c r="AU1169" s="178" t="s">
        <v>86</v>
      </c>
      <c r="AV1169" s="176" t="s">
        <v>86</v>
      </c>
      <c r="AW1169" s="176" t="s">
        <v>33</v>
      </c>
      <c r="AX1169" s="176" t="s">
        <v>77</v>
      </c>
      <c r="AY1169" s="178" t="s">
        <v>245</v>
      </c>
    </row>
    <row r="1170" spans="2:65" s="176" customFormat="1">
      <c r="B1170" s="175"/>
      <c r="D1170" s="177" t="s">
        <v>254</v>
      </c>
      <c r="E1170" s="178" t="s">
        <v>1</v>
      </c>
      <c r="F1170" s="179" t="s">
        <v>1876</v>
      </c>
      <c r="H1170" s="180">
        <v>6.883</v>
      </c>
      <c r="I1170" s="23"/>
      <c r="L1170" s="175"/>
      <c r="M1170" s="181"/>
      <c r="T1170" s="182"/>
      <c r="AT1170" s="178" t="s">
        <v>254</v>
      </c>
      <c r="AU1170" s="178" t="s">
        <v>86</v>
      </c>
      <c r="AV1170" s="176" t="s">
        <v>86</v>
      </c>
      <c r="AW1170" s="176" t="s">
        <v>33</v>
      </c>
      <c r="AX1170" s="176" t="s">
        <v>77</v>
      </c>
      <c r="AY1170" s="178" t="s">
        <v>245</v>
      </c>
    </row>
    <row r="1171" spans="2:65" s="184" customFormat="1">
      <c r="B1171" s="183"/>
      <c r="D1171" s="177" t="s">
        <v>254</v>
      </c>
      <c r="E1171" s="185" t="s">
        <v>1</v>
      </c>
      <c r="F1171" s="186" t="s">
        <v>1710</v>
      </c>
      <c r="H1171" s="187">
        <v>15.037000000000001</v>
      </c>
      <c r="I1171" s="24"/>
      <c r="L1171" s="183"/>
      <c r="M1171" s="188"/>
      <c r="T1171" s="189"/>
      <c r="AT1171" s="185" t="s">
        <v>254</v>
      </c>
      <c r="AU1171" s="185" t="s">
        <v>86</v>
      </c>
      <c r="AV1171" s="184" t="s">
        <v>258</v>
      </c>
      <c r="AW1171" s="184" t="s">
        <v>33</v>
      </c>
      <c r="AX1171" s="184" t="s">
        <v>77</v>
      </c>
      <c r="AY1171" s="185" t="s">
        <v>245</v>
      </c>
    </row>
    <row r="1172" spans="2:65" s="176" customFormat="1">
      <c r="B1172" s="175"/>
      <c r="D1172" s="177" t="s">
        <v>254</v>
      </c>
      <c r="E1172" s="178" t="s">
        <v>1</v>
      </c>
      <c r="F1172" s="179" t="s">
        <v>1884</v>
      </c>
      <c r="H1172" s="180">
        <v>11.4</v>
      </c>
      <c r="I1172" s="23"/>
      <c r="L1172" s="175"/>
      <c r="M1172" s="181"/>
      <c r="T1172" s="182"/>
      <c r="AT1172" s="178" t="s">
        <v>254</v>
      </c>
      <c r="AU1172" s="178" t="s">
        <v>86</v>
      </c>
      <c r="AV1172" s="176" t="s">
        <v>86</v>
      </c>
      <c r="AW1172" s="176" t="s">
        <v>33</v>
      </c>
      <c r="AX1172" s="176" t="s">
        <v>77</v>
      </c>
      <c r="AY1172" s="178" t="s">
        <v>245</v>
      </c>
    </row>
    <row r="1173" spans="2:65" s="176" customFormat="1">
      <c r="B1173" s="175"/>
      <c r="D1173" s="177" t="s">
        <v>254</v>
      </c>
      <c r="E1173" s="178" t="s">
        <v>1</v>
      </c>
      <c r="F1173" s="179" t="s">
        <v>1885</v>
      </c>
      <c r="H1173" s="180">
        <v>3.5550000000000002</v>
      </c>
      <c r="I1173" s="23"/>
      <c r="L1173" s="175"/>
      <c r="M1173" s="181"/>
      <c r="T1173" s="182"/>
      <c r="AT1173" s="178" t="s">
        <v>254</v>
      </c>
      <c r="AU1173" s="178" t="s">
        <v>86</v>
      </c>
      <c r="AV1173" s="176" t="s">
        <v>86</v>
      </c>
      <c r="AW1173" s="176" t="s">
        <v>33</v>
      </c>
      <c r="AX1173" s="176" t="s">
        <v>77</v>
      </c>
      <c r="AY1173" s="178" t="s">
        <v>245</v>
      </c>
    </row>
    <row r="1174" spans="2:65" s="184" customFormat="1">
      <c r="B1174" s="183"/>
      <c r="D1174" s="177" t="s">
        <v>254</v>
      </c>
      <c r="E1174" s="185" t="s">
        <v>1</v>
      </c>
      <c r="F1174" s="186" t="s">
        <v>265</v>
      </c>
      <c r="H1174" s="187">
        <v>14.955</v>
      </c>
      <c r="I1174" s="24"/>
      <c r="L1174" s="183"/>
      <c r="M1174" s="188"/>
      <c r="T1174" s="189"/>
      <c r="AT1174" s="185" t="s">
        <v>254</v>
      </c>
      <c r="AU1174" s="185" t="s">
        <v>86</v>
      </c>
      <c r="AV1174" s="184" t="s">
        <v>258</v>
      </c>
      <c r="AW1174" s="184" t="s">
        <v>33</v>
      </c>
      <c r="AX1174" s="184" t="s">
        <v>77</v>
      </c>
      <c r="AY1174" s="185" t="s">
        <v>245</v>
      </c>
    </row>
    <row r="1175" spans="2:65" s="200" customFormat="1">
      <c r="B1175" s="199"/>
      <c r="D1175" s="177" t="s">
        <v>254</v>
      </c>
      <c r="E1175" s="201" t="s">
        <v>188</v>
      </c>
      <c r="F1175" s="202" t="s">
        <v>440</v>
      </c>
      <c r="H1175" s="203">
        <v>41.85</v>
      </c>
      <c r="I1175" s="26"/>
      <c r="L1175" s="199"/>
      <c r="M1175" s="204"/>
      <c r="T1175" s="205"/>
      <c r="AT1175" s="201" t="s">
        <v>254</v>
      </c>
      <c r="AU1175" s="201" t="s">
        <v>86</v>
      </c>
      <c r="AV1175" s="200" t="s">
        <v>92</v>
      </c>
      <c r="AW1175" s="200" t="s">
        <v>33</v>
      </c>
      <c r="AX1175" s="200" t="s">
        <v>8</v>
      </c>
      <c r="AY1175" s="201" t="s">
        <v>245</v>
      </c>
    </row>
    <row r="1176" spans="2:65" s="51" customFormat="1" ht="24.2" customHeight="1">
      <c r="B1176" s="50"/>
      <c r="C1176" s="163" t="s">
        <v>1886</v>
      </c>
      <c r="D1176" s="163" t="s">
        <v>248</v>
      </c>
      <c r="E1176" s="164" t="s">
        <v>1887</v>
      </c>
      <c r="F1176" s="165" t="s">
        <v>1888</v>
      </c>
      <c r="G1176" s="166" t="s">
        <v>251</v>
      </c>
      <c r="H1176" s="167">
        <v>41.85</v>
      </c>
      <c r="I1176" s="22"/>
      <c r="J1176" s="168">
        <f>ROUND(I1176*H1176,0)</f>
        <v>0</v>
      </c>
      <c r="K1176" s="165" t="s">
        <v>252</v>
      </c>
      <c r="L1176" s="50"/>
      <c r="M1176" s="169" t="s">
        <v>1</v>
      </c>
      <c r="N1176" s="170" t="s">
        <v>42</v>
      </c>
      <c r="P1176" s="171">
        <f>O1176*H1176</f>
        <v>0</v>
      </c>
      <c r="Q1176" s="171">
        <v>1.2305000000000001E-4</v>
      </c>
      <c r="R1176" s="171">
        <f>Q1176*H1176</f>
        <v>5.1496425000000009E-3</v>
      </c>
      <c r="S1176" s="171">
        <v>0</v>
      </c>
      <c r="T1176" s="172">
        <f>S1176*H1176</f>
        <v>0</v>
      </c>
      <c r="AR1176" s="173" t="s">
        <v>407</v>
      </c>
      <c r="AT1176" s="173" t="s">
        <v>248</v>
      </c>
      <c r="AU1176" s="173" t="s">
        <v>86</v>
      </c>
      <c r="AY1176" s="38" t="s">
        <v>245</v>
      </c>
      <c r="BE1176" s="174">
        <f>IF(N1176="základní",J1176,0)</f>
        <v>0</v>
      </c>
      <c r="BF1176" s="174">
        <f>IF(N1176="snížená",J1176,0)</f>
        <v>0</v>
      </c>
      <c r="BG1176" s="174">
        <f>IF(N1176="zákl. přenesená",J1176,0)</f>
        <v>0</v>
      </c>
      <c r="BH1176" s="174">
        <f>IF(N1176="sníž. přenesená",J1176,0)</f>
        <v>0</v>
      </c>
      <c r="BI1176" s="174">
        <f>IF(N1176="nulová",J1176,0)</f>
        <v>0</v>
      </c>
      <c r="BJ1176" s="38" t="s">
        <v>8</v>
      </c>
      <c r="BK1176" s="174">
        <f>ROUND(I1176*H1176,0)</f>
        <v>0</v>
      </c>
      <c r="BL1176" s="38" t="s">
        <v>407</v>
      </c>
      <c r="BM1176" s="173" t="s">
        <v>1889</v>
      </c>
    </row>
    <row r="1177" spans="2:65" s="176" customFormat="1">
      <c r="B1177" s="175"/>
      <c r="D1177" s="177" t="s">
        <v>254</v>
      </c>
      <c r="E1177" s="178" t="s">
        <v>1</v>
      </c>
      <c r="F1177" s="179" t="s">
        <v>188</v>
      </c>
      <c r="H1177" s="180">
        <v>41.85</v>
      </c>
      <c r="I1177" s="23"/>
      <c r="L1177" s="175"/>
      <c r="M1177" s="181"/>
      <c r="T1177" s="182"/>
      <c r="AT1177" s="178" t="s">
        <v>254</v>
      </c>
      <c r="AU1177" s="178" t="s">
        <v>86</v>
      </c>
      <c r="AV1177" s="176" t="s">
        <v>86</v>
      </c>
      <c r="AW1177" s="176" t="s">
        <v>33</v>
      </c>
      <c r="AX1177" s="176" t="s">
        <v>8</v>
      </c>
      <c r="AY1177" s="178" t="s">
        <v>245</v>
      </c>
    </row>
    <row r="1178" spans="2:65" s="51" customFormat="1" ht="24.2" customHeight="1">
      <c r="B1178" s="50"/>
      <c r="C1178" s="163" t="s">
        <v>1890</v>
      </c>
      <c r="D1178" s="163" t="s">
        <v>248</v>
      </c>
      <c r="E1178" s="164" t="s">
        <v>1891</v>
      </c>
      <c r="F1178" s="165" t="s">
        <v>1892</v>
      </c>
      <c r="G1178" s="166" t="s">
        <v>251</v>
      </c>
      <c r="H1178" s="167">
        <v>41.85</v>
      </c>
      <c r="I1178" s="22"/>
      <c r="J1178" s="168">
        <f>ROUND(I1178*H1178,0)</f>
        <v>0</v>
      </c>
      <c r="K1178" s="165" t="s">
        <v>252</v>
      </c>
      <c r="L1178" s="50"/>
      <c r="M1178" s="169" t="s">
        <v>1</v>
      </c>
      <c r="N1178" s="170" t="s">
        <v>42</v>
      </c>
      <c r="P1178" s="171">
        <f>O1178*H1178</f>
        <v>0</v>
      </c>
      <c r="Q1178" s="171">
        <v>1.2305000000000001E-4</v>
      </c>
      <c r="R1178" s="171">
        <f>Q1178*H1178</f>
        <v>5.1496425000000009E-3</v>
      </c>
      <c r="S1178" s="171">
        <v>0</v>
      </c>
      <c r="T1178" s="172">
        <f>S1178*H1178</f>
        <v>0</v>
      </c>
      <c r="AR1178" s="173" t="s">
        <v>407</v>
      </c>
      <c r="AT1178" s="173" t="s">
        <v>248</v>
      </c>
      <c r="AU1178" s="173" t="s">
        <v>86</v>
      </c>
      <c r="AY1178" s="38" t="s">
        <v>245</v>
      </c>
      <c r="BE1178" s="174">
        <f>IF(N1178="základní",J1178,0)</f>
        <v>0</v>
      </c>
      <c r="BF1178" s="174">
        <f>IF(N1178="snížená",J1178,0)</f>
        <v>0</v>
      </c>
      <c r="BG1178" s="174">
        <f>IF(N1178="zákl. přenesená",J1178,0)</f>
        <v>0</v>
      </c>
      <c r="BH1178" s="174">
        <f>IF(N1178="sníž. přenesená",J1178,0)</f>
        <v>0</v>
      </c>
      <c r="BI1178" s="174">
        <f>IF(N1178="nulová",J1178,0)</f>
        <v>0</v>
      </c>
      <c r="BJ1178" s="38" t="s">
        <v>8</v>
      </c>
      <c r="BK1178" s="174">
        <f>ROUND(I1178*H1178,0)</f>
        <v>0</v>
      </c>
      <c r="BL1178" s="38" t="s">
        <v>407</v>
      </c>
      <c r="BM1178" s="173" t="s">
        <v>1893</v>
      </c>
    </row>
    <row r="1179" spans="2:65" s="176" customFormat="1">
      <c r="B1179" s="175"/>
      <c r="D1179" s="177" t="s">
        <v>254</v>
      </c>
      <c r="E1179" s="178" t="s">
        <v>1</v>
      </c>
      <c r="F1179" s="179" t="s">
        <v>188</v>
      </c>
      <c r="H1179" s="180">
        <v>41.85</v>
      </c>
      <c r="I1179" s="23"/>
      <c r="L1179" s="175"/>
      <c r="M1179" s="181"/>
      <c r="T1179" s="182"/>
      <c r="AT1179" s="178" t="s">
        <v>254</v>
      </c>
      <c r="AU1179" s="178" t="s">
        <v>86</v>
      </c>
      <c r="AV1179" s="176" t="s">
        <v>86</v>
      </c>
      <c r="AW1179" s="176" t="s">
        <v>33</v>
      </c>
      <c r="AX1179" s="176" t="s">
        <v>8</v>
      </c>
      <c r="AY1179" s="178" t="s">
        <v>245</v>
      </c>
    </row>
    <row r="1180" spans="2:65" s="152" customFormat="1" ht="22.9" customHeight="1">
      <c r="B1180" s="151"/>
      <c r="D1180" s="153" t="s">
        <v>76</v>
      </c>
      <c r="E1180" s="161" t="s">
        <v>1894</v>
      </c>
      <c r="F1180" s="161" t="s">
        <v>1895</v>
      </c>
      <c r="I1180" s="21"/>
      <c r="J1180" s="162">
        <f>BK1180</f>
        <v>0</v>
      </c>
      <c r="L1180" s="151"/>
      <c r="M1180" s="156"/>
      <c r="P1180" s="157">
        <f>SUM(P1181:P1200)</f>
        <v>0</v>
      </c>
      <c r="R1180" s="157">
        <f>SUM(R1181:R1200)</f>
        <v>0.1598006256</v>
      </c>
      <c r="T1180" s="158">
        <f>SUM(T1181:T1200)</f>
        <v>0</v>
      </c>
      <c r="AR1180" s="153" t="s">
        <v>86</v>
      </c>
      <c r="AT1180" s="159" t="s">
        <v>76</v>
      </c>
      <c r="AU1180" s="159" t="s">
        <v>8</v>
      </c>
      <c r="AY1180" s="153" t="s">
        <v>245</v>
      </c>
      <c r="BK1180" s="160">
        <f>SUM(BK1181:BK1200)</f>
        <v>0</v>
      </c>
    </row>
    <row r="1181" spans="2:65" s="51" customFormat="1" ht="24.2" customHeight="1">
      <c r="B1181" s="50"/>
      <c r="C1181" s="163" t="s">
        <v>1896</v>
      </c>
      <c r="D1181" s="163" t="s">
        <v>248</v>
      </c>
      <c r="E1181" s="164" t="s">
        <v>1897</v>
      </c>
      <c r="F1181" s="165" t="s">
        <v>1898</v>
      </c>
      <c r="G1181" s="166" t="s">
        <v>251</v>
      </c>
      <c r="H1181" s="167">
        <v>327.99799999999999</v>
      </c>
      <c r="I1181" s="22"/>
      <c r="J1181" s="168">
        <f>ROUND(I1181*H1181,0)</f>
        <v>0</v>
      </c>
      <c r="K1181" s="165" t="s">
        <v>252</v>
      </c>
      <c r="L1181" s="50"/>
      <c r="M1181" s="169" t="s">
        <v>1</v>
      </c>
      <c r="N1181" s="170" t="s">
        <v>42</v>
      </c>
      <c r="P1181" s="171">
        <f>O1181*H1181</f>
        <v>0</v>
      </c>
      <c r="Q1181" s="171">
        <v>2.0120000000000001E-4</v>
      </c>
      <c r="R1181" s="171">
        <f>Q1181*H1181</f>
        <v>6.5993197599999998E-2</v>
      </c>
      <c r="S1181" s="171">
        <v>0</v>
      </c>
      <c r="T1181" s="172">
        <f>S1181*H1181</f>
        <v>0</v>
      </c>
      <c r="AR1181" s="173" t="s">
        <v>407</v>
      </c>
      <c r="AT1181" s="173" t="s">
        <v>248</v>
      </c>
      <c r="AU1181" s="173" t="s">
        <v>86</v>
      </c>
      <c r="AY1181" s="38" t="s">
        <v>245</v>
      </c>
      <c r="BE1181" s="174">
        <f>IF(N1181="základní",J1181,0)</f>
        <v>0</v>
      </c>
      <c r="BF1181" s="174">
        <f>IF(N1181="snížená",J1181,0)</f>
        <v>0</v>
      </c>
      <c r="BG1181" s="174">
        <f>IF(N1181="zákl. přenesená",J1181,0)</f>
        <v>0</v>
      </c>
      <c r="BH1181" s="174">
        <f>IF(N1181="sníž. přenesená",J1181,0)</f>
        <v>0</v>
      </c>
      <c r="BI1181" s="174">
        <f>IF(N1181="nulová",J1181,0)</f>
        <v>0</v>
      </c>
      <c r="BJ1181" s="38" t="s">
        <v>8</v>
      </c>
      <c r="BK1181" s="174">
        <f>ROUND(I1181*H1181,0)</f>
        <v>0</v>
      </c>
      <c r="BL1181" s="38" t="s">
        <v>407</v>
      </c>
      <c r="BM1181" s="173" t="s">
        <v>1899</v>
      </c>
    </row>
    <row r="1182" spans="2:65" s="176" customFormat="1">
      <c r="B1182" s="175"/>
      <c r="D1182" s="177" t="s">
        <v>254</v>
      </c>
      <c r="E1182" s="178" t="s">
        <v>1</v>
      </c>
      <c r="F1182" s="179" t="s">
        <v>1900</v>
      </c>
      <c r="H1182" s="180">
        <v>27.404</v>
      </c>
      <c r="I1182" s="23"/>
      <c r="L1182" s="175"/>
      <c r="M1182" s="181"/>
      <c r="T1182" s="182"/>
      <c r="AT1182" s="178" t="s">
        <v>254</v>
      </c>
      <c r="AU1182" s="178" t="s">
        <v>86</v>
      </c>
      <c r="AV1182" s="176" t="s">
        <v>86</v>
      </c>
      <c r="AW1182" s="176" t="s">
        <v>33</v>
      </c>
      <c r="AX1182" s="176" t="s">
        <v>77</v>
      </c>
      <c r="AY1182" s="178" t="s">
        <v>245</v>
      </c>
    </row>
    <row r="1183" spans="2:65" s="176" customFormat="1">
      <c r="B1183" s="175"/>
      <c r="D1183" s="177" t="s">
        <v>254</v>
      </c>
      <c r="E1183" s="178" t="s">
        <v>1</v>
      </c>
      <c r="F1183" s="179" t="s">
        <v>1901</v>
      </c>
      <c r="H1183" s="180">
        <v>71.92</v>
      </c>
      <c r="I1183" s="23"/>
      <c r="L1183" s="175"/>
      <c r="M1183" s="181"/>
      <c r="T1183" s="182"/>
      <c r="AT1183" s="178" t="s">
        <v>254</v>
      </c>
      <c r="AU1183" s="178" t="s">
        <v>86</v>
      </c>
      <c r="AV1183" s="176" t="s">
        <v>86</v>
      </c>
      <c r="AW1183" s="176" t="s">
        <v>33</v>
      </c>
      <c r="AX1183" s="176" t="s">
        <v>77</v>
      </c>
      <c r="AY1183" s="178" t="s">
        <v>245</v>
      </c>
    </row>
    <row r="1184" spans="2:65" s="176" customFormat="1">
      <c r="B1184" s="175"/>
      <c r="D1184" s="177" t="s">
        <v>254</v>
      </c>
      <c r="E1184" s="178" t="s">
        <v>1</v>
      </c>
      <c r="F1184" s="179" t="s">
        <v>1902</v>
      </c>
      <c r="H1184" s="180">
        <v>77.263000000000005</v>
      </c>
      <c r="I1184" s="23"/>
      <c r="L1184" s="175"/>
      <c r="M1184" s="181"/>
      <c r="T1184" s="182"/>
      <c r="AT1184" s="178" t="s">
        <v>254</v>
      </c>
      <c r="AU1184" s="178" t="s">
        <v>86</v>
      </c>
      <c r="AV1184" s="176" t="s">
        <v>86</v>
      </c>
      <c r="AW1184" s="176" t="s">
        <v>33</v>
      </c>
      <c r="AX1184" s="176" t="s">
        <v>77</v>
      </c>
      <c r="AY1184" s="178" t="s">
        <v>245</v>
      </c>
    </row>
    <row r="1185" spans="2:65" s="176" customFormat="1">
      <c r="B1185" s="175"/>
      <c r="D1185" s="177" t="s">
        <v>254</v>
      </c>
      <c r="E1185" s="178" t="s">
        <v>1</v>
      </c>
      <c r="F1185" s="179" t="s">
        <v>1903</v>
      </c>
      <c r="H1185" s="180">
        <v>14.215999999999999</v>
      </c>
      <c r="I1185" s="23"/>
      <c r="L1185" s="175"/>
      <c r="M1185" s="181"/>
      <c r="T1185" s="182"/>
      <c r="AT1185" s="178" t="s">
        <v>254</v>
      </c>
      <c r="AU1185" s="178" t="s">
        <v>86</v>
      </c>
      <c r="AV1185" s="176" t="s">
        <v>86</v>
      </c>
      <c r="AW1185" s="176" t="s">
        <v>33</v>
      </c>
      <c r="AX1185" s="176" t="s">
        <v>77</v>
      </c>
      <c r="AY1185" s="178" t="s">
        <v>245</v>
      </c>
    </row>
    <row r="1186" spans="2:65" s="176" customFormat="1">
      <c r="B1186" s="175"/>
      <c r="D1186" s="177" t="s">
        <v>254</v>
      </c>
      <c r="E1186" s="178" t="s">
        <v>1</v>
      </c>
      <c r="F1186" s="179" t="s">
        <v>1904</v>
      </c>
      <c r="H1186" s="180">
        <v>58.13</v>
      </c>
      <c r="I1186" s="23"/>
      <c r="L1186" s="175"/>
      <c r="M1186" s="181"/>
      <c r="T1186" s="182"/>
      <c r="AT1186" s="178" t="s">
        <v>254</v>
      </c>
      <c r="AU1186" s="178" t="s">
        <v>86</v>
      </c>
      <c r="AV1186" s="176" t="s">
        <v>86</v>
      </c>
      <c r="AW1186" s="176" t="s">
        <v>33</v>
      </c>
      <c r="AX1186" s="176" t="s">
        <v>77</v>
      </c>
      <c r="AY1186" s="178" t="s">
        <v>245</v>
      </c>
    </row>
    <row r="1187" spans="2:65" s="176" customFormat="1">
      <c r="B1187" s="175"/>
      <c r="D1187" s="177" t="s">
        <v>254</v>
      </c>
      <c r="E1187" s="178" t="s">
        <v>1</v>
      </c>
      <c r="F1187" s="179" t="s">
        <v>1905</v>
      </c>
      <c r="H1187" s="180">
        <v>47.46</v>
      </c>
      <c r="I1187" s="23"/>
      <c r="L1187" s="175"/>
      <c r="M1187" s="181"/>
      <c r="T1187" s="182"/>
      <c r="AT1187" s="178" t="s">
        <v>254</v>
      </c>
      <c r="AU1187" s="178" t="s">
        <v>86</v>
      </c>
      <c r="AV1187" s="176" t="s">
        <v>86</v>
      </c>
      <c r="AW1187" s="176" t="s">
        <v>33</v>
      </c>
      <c r="AX1187" s="176" t="s">
        <v>77</v>
      </c>
      <c r="AY1187" s="178" t="s">
        <v>245</v>
      </c>
    </row>
    <row r="1188" spans="2:65" s="176" customFormat="1">
      <c r="B1188" s="175"/>
      <c r="D1188" s="177" t="s">
        <v>254</v>
      </c>
      <c r="E1188" s="178" t="s">
        <v>1</v>
      </c>
      <c r="F1188" s="179" t="s">
        <v>1906</v>
      </c>
      <c r="H1188" s="180">
        <v>31.605</v>
      </c>
      <c r="I1188" s="23"/>
      <c r="L1188" s="175"/>
      <c r="M1188" s="181"/>
      <c r="T1188" s="182"/>
      <c r="AT1188" s="178" t="s">
        <v>254</v>
      </c>
      <c r="AU1188" s="178" t="s">
        <v>86</v>
      </c>
      <c r="AV1188" s="176" t="s">
        <v>86</v>
      </c>
      <c r="AW1188" s="176" t="s">
        <v>33</v>
      </c>
      <c r="AX1188" s="176" t="s">
        <v>77</v>
      </c>
      <c r="AY1188" s="178" t="s">
        <v>245</v>
      </c>
    </row>
    <row r="1189" spans="2:65" s="184" customFormat="1">
      <c r="B1189" s="183"/>
      <c r="D1189" s="177" t="s">
        <v>254</v>
      </c>
      <c r="E1189" s="185" t="s">
        <v>1</v>
      </c>
      <c r="F1189" s="186" t="s">
        <v>1907</v>
      </c>
      <c r="H1189" s="187">
        <v>327.99799999999999</v>
      </c>
      <c r="I1189" s="24"/>
      <c r="L1189" s="183"/>
      <c r="M1189" s="188"/>
      <c r="T1189" s="189"/>
      <c r="AT1189" s="185" t="s">
        <v>254</v>
      </c>
      <c r="AU1189" s="185" t="s">
        <v>86</v>
      </c>
      <c r="AV1189" s="184" t="s">
        <v>258</v>
      </c>
      <c r="AW1189" s="184" t="s">
        <v>33</v>
      </c>
      <c r="AX1189" s="184" t="s">
        <v>77</v>
      </c>
      <c r="AY1189" s="185" t="s">
        <v>245</v>
      </c>
    </row>
    <row r="1190" spans="2:65" s="200" customFormat="1">
      <c r="B1190" s="199"/>
      <c r="D1190" s="177" t="s">
        <v>254</v>
      </c>
      <c r="E1190" s="201" t="s">
        <v>1</v>
      </c>
      <c r="F1190" s="202" t="s">
        <v>440</v>
      </c>
      <c r="H1190" s="203">
        <v>327.99799999999999</v>
      </c>
      <c r="I1190" s="26"/>
      <c r="L1190" s="199"/>
      <c r="M1190" s="204"/>
      <c r="T1190" s="205"/>
      <c r="AT1190" s="201" t="s">
        <v>254</v>
      </c>
      <c r="AU1190" s="201" t="s">
        <v>86</v>
      </c>
      <c r="AV1190" s="200" t="s">
        <v>92</v>
      </c>
      <c r="AW1190" s="200" t="s">
        <v>33</v>
      </c>
      <c r="AX1190" s="200" t="s">
        <v>8</v>
      </c>
      <c r="AY1190" s="201" t="s">
        <v>245</v>
      </c>
    </row>
    <row r="1191" spans="2:65" s="51" customFormat="1" ht="24.2" customHeight="1">
      <c r="B1191" s="50"/>
      <c r="C1191" s="163" t="s">
        <v>1908</v>
      </c>
      <c r="D1191" s="163" t="s">
        <v>248</v>
      </c>
      <c r="E1191" s="164" t="s">
        <v>1909</v>
      </c>
      <c r="F1191" s="165" t="s">
        <v>1910</v>
      </c>
      <c r="G1191" s="166" t="s">
        <v>251</v>
      </c>
      <c r="H1191" s="167">
        <v>327.99799999999999</v>
      </c>
      <c r="I1191" s="22"/>
      <c r="J1191" s="168">
        <f>ROUND(I1191*H1191,0)</f>
        <v>0</v>
      </c>
      <c r="K1191" s="165" t="s">
        <v>252</v>
      </c>
      <c r="L1191" s="50"/>
      <c r="M1191" s="169" t="s">
        <v>1</v>
      </c>
      <c r="N1191" s="170" t="s">
        <v>42</v>
      </c>
      <c r="P1191" s="171">
        <f>O1191*H1191</f>
        <v>0</v>
      </c>
      <c r="Q1191" s="171">
        <v>2.8600000000000001E-4</v>
      </c>
      <c r="R1191" s="171">
        <f>Q1191*H1191</f>
        <v>9.3807427999999998E-2</v>
      </c>
      <c r="S1191" s="171">
        <v>0</v>
      </c>
      <c r="T1191" s="172">
        <f>S1191*H1191</f>
        <v>0</v>
      </c>
      <c r="AR1191" s="173" t="s">
        <v>407</v>
      </c>
      <c r="AT1191" s="173" t="s">
        <v>248</v>
      </c>
      <c r="AU1191" s="173" t="s">
        <v>86</v>
      </c>
      <c r="AY1191" s="38" t="s">
        <v>245</v>
      </c>
      <c r="BE1191" s="174">
        <f>IF(N1191="základní",J1191,0)</f>
        <v>0</v>
      </c>
      <c r="BF1191" s="174">
        <f>IF(N1191="snížená",J1191,0)</f>
        <v>0</v>
      </c>
      <c r="BG1191" s="174">
        <f>IF(N1191="zákl. přenesená",J1191,0)</f>
        <v>0</v>
      </c>
      <c r="BH1191" s="174">
        <f>IF(N1191="sníž. přenesená",J1191,0)</f>
        <v>0</v>
      </c>
      <c r="BI1191" s="174">
        <f>IF(N1191="nulová",J1191,0)</f>
        <v>0</v>
      </c>
      <c r="BJ1191" s="38" t="s">
        <v>8</v>
      </c>
      <c r="BK1191" s="174">
        <f>ROUND(I1191*H1191,0)</f>
        <v>0</v>
      </c>
      <c r="BL1191" s="38" t="s">
        <v>407</v>
      </c>
      <c r="BM1191" s="173" t="s">
        <v>1911</v>
      </c>
    </row>
    <row r="1192" spans="2:65" s="176" customFormat="1">
      <c r="B1192" s="175"/>
      <c r="D1192" s="177" t="s">
        <v>254</v>
      </c>
      <c r="E1192" s="178" t="s">
        <v>1</v>
      </c>
      <c r="F1192" s="179" t="s">
        <v>1900</v>
      </c>
      <c r="H1192" s="180">
        <v>27.404</v>
      </c>
      <c r="L1192" s="175"/>
      <c r="M1192" s="181"/>
      <c r="T1192" s="182"/>
      <c r="AT1192" s="178" t="s">
        <v>254</v>
      </c>
      <c r="AU1192" s="178" t="s">
        <v>86</v>
      </c>
      <c r="AV1192" s="176" t="s">
        <v>86</v>
      </c>
      <c r="AW1192" s="176" t="s">
        <v>33</v>
      </c>
      <c r="AX1192" s="176" t="s">
        <v>77</v>
      </c>
      <c r="AY1192" s="178" t="s">
        <v>245</v>
      </c>
    </row>
    <row r="1193" spans="2:65" s="176" customFormat="1">
      <c r="B1193" s="175"/>
      <c r="D1193" s="177" t="s">
        <v>254</v>
      </c>
      <c r="E1193" s="178" t="s">
        <v>1</v>
      </c>
      <c r="F1193" s="179" t="s">
        <v>1901</v>
      </c>
      <c r="H1193" s="180">
        <v>71.92</v>
      </c>
      <c r="L1193" s="175"/>
      <c r="M1193" s="181"/>
      <c r="T1193" s="182"/>
      <c r="AT1193" s="178" t="s">
        <v>254</v>
      </c>
      <c r="AU1193" s="178" t="s">
        <v>86</v>
      </c>
      <c r="AV1193" s="176" t="s">
        <v>86</v>
      </c>
      <c r="AW1193" s="176" t="s">
        <v>33</v>
      </c>
      <c r="AX1193" s="176" t="s">
        <v>77</v>
      </c>
      <c r="AY1193" s="178" t="s">
        <v>245</v>
      </c>
    </row>
    <row r="1194" spans="2:65" s="176" customFormat="1">
      <c r="B1194" s="175"/>
      <c r="D1194" s="177" t="s">
        <v>254</v>
      </c>
      <c r="E1194" s="178" t="s">
        <v>1</v>
      </c>
      <c r="F1194" s="179" t="s">
        <v>1902</v>
      </c>
      <c r="H1194" s="180">
        <v>77.263000000000005</v>
      </c>
      <c r="L1194" s="175"/>
      <c r="M1194" s="181"/>
      <c r="T1194" s="182"/>
      <c r="AT1194" s="178" t="s">
        <v>254</v>
      </c>
      <c r="AU1194" s="178" t="s">
        <v>86</v>
      </c>
      <c r="AV1194" s="176" t="s">
        <v>86</v>
      </c>
      <c r="AW1194" s="176" t="s">
        <v>33</v>
      </c>
      <c r="AX1194" s="176" t="s">
        <v>77</v>
      </c>
      <c r="AY1194" s="178" t="s">
        <v>245</v>
      </c>
    </row>
    <row r="1195" spans="2:65" s="176" customFormat="1">
      <c r="B1195" s="175"/>
      <c r="D1195" s="177" t="s">
        <v>254</v>
      </c>
      <c r="E1195" s="178" t="s">
        <v>1</v>
      </c>
      <c r="F1195" s="179" t="s">
        <v>1903</v>
      </c>
      <c r="H1195" s="180">
        <v>14.215999999999999</v>
      </c>
      <c r="L1195" s="175"/>
      <c r="M1195" s="181"/>
      <c r="T1195" s="182"/>
      <c r="AT1195" s="178" t="s">
        <v>254</v>
      </c>
      <c r="AU1195" s="178" t="s">
        <v>86</v>
      </c>
      <c r="AV1195" s="176" t="s">
        <v>86</v>
      </c>
      <c r="AW1195" s="176" t="s">
        <v>33</v>
      </c>
      <c r="AX1195" s="176" t="s">
        <v>77</v>
      </c>
      <c r="AY1195" s="178" t="s">
        <v>245</v>
      </c>
    </row>
    <row r="1196" spans="2:65" s="176" customFormat="1">
      <c r="B1196" s="175"/>
      <c r="D1196" s="177" t="s">
        <v>254</v>
      </c>
      <c r="E1196" s="178" t="s">
        <v>1</v>
      </c>
      <c r="F1196" s="179" t="s">
        <v>1904</v>
      </c>
      <c r="H1196" s="180">
        <v>58.13</v>
      </c>
      <c r="L1196" s="175"/>
      <c r="M1196" s="181"/>
      <c r="T1196" s="182"/>
      <c r="AT1196" s="178" t="s">
        <v>254</v>
      </c>
      <c r="AU1196" s="178" t="s">
        <v>86</v>
      </c>
      <c r="AV1196" s="176" t="s">
        <v>86</v>
      </c>
      <c r="AW1196" s="176" t="s">
        <v>33</v>
      </c>
      <c r="AX1196" s="176" t="s">
        <v>77</v>
      </c>
      <c r="AY1196" s="178" t="s">
        <v>245</v>
      </c>
    </row>
    <row r="1197" spans="2:65" s="176" customFormat="1">
      <c r="B1197" s="175"/>
      <c r="D1197" s="177" t="s">
        <v>254</v>
      </c>
      <c r="E1197" s="178" t="s">
        <v>1</v>
      </c>
      <c r="F1197" s="179" t="s">
        <v>1905</v>
      </c>
      <c r="H1197" s="180">
        <v>47.46</v>
      </c>
      <c r="L1197" s="175"/>
      <c r="M1197" s="181"/>
      <c r="T1197" s="182"/>
      <c r="AT1197" s="178" t="s">
        <v>254</v>
      </c>
      <c r="AU1197" s="178" t="s">
        <v>86</v>
      </c>
      <c r="AV1197" s="176" t="s">
        <v>86</v>
      </c>
      <c r="AW1197" s="176" t="s">
        <v>33</v>
      </c>
      <c r="AX1197" s="176" t="s">
        <v>77</v>
      </c>
      <c r="AY1197" s="178" t="s">
        <v>245</v>
      </c>
    </row>
    <row r="1198" spans="2:65" s="176" customFormat="1">
      <c r="B1198" s="175"/>
      <c r="D1198" s="177" t="s">
        <v>254</v>
      </c>
      <c r="E1198" s="178" t="s">
        <v>1</v>
      </c>
      <c r="F1198" s="179" t="s">
        <v>1906</v>
      </c>
      <c r="H1198" s="180">
        <v>31.605</v>
      </c>
      <c r="L1198" s="175"/>
      <c r="M1198" s="181"/>
      <c r="T1198" s="182"/>
      <c r="AT1198" s="178" t="s">
        <v>254</v>
      </c>
      <c r="AU1198" s="178" t="s">
        <v>86</v>
      </c>
      <c r="AV1198" s="176" t="s">
        <v>86</v>
      </c>
      <c r="AW1198" s="176" t="s">
        <v>33</v>
      </c>
      <c r="AX1198" s="176" t="s">
        <v>77</v>
      </c>
      <c r="AY1198" s="178" t="s">
        <v>245</v>
      </c>
    </row>
    <row r="1199" spans="2:65" s="184" customFormat="1">
      <c r="B1199" s="183"/>
      <c r="D1199" s="177" t="s">
        <v>254</v>
      </c>
      <c r="E1199" s="185" t="s">
        <v>1</v>
      </c>
      <c r="F1199" s="186" t="s">
        <v>1907</v>
      </c>
      <c r="H1199" s="187">
        <v>327.99799999999999</v>
      </c>
      <c r="L1199" s="183"/>
      <c r="M1199" s="188"/>
      <c r="T1199" s="189"/>
      <c r="AT1199" s="185" t="s">
        <v>254</v>
      </c>
      <c r="AU1199" s="185" t="s">
        <v>86</v>
      </c>
      <c r="AV1199" s="184" t="s">
        <v>258</v>
      </c>
      <c r="AW1199" s="184" t="s">
        <v>33</v>
      </c>
      <c r="AX1199" s="184" t="s">
        <v>77</v>
      </c>
      <c r="AY1199" s="185" t="s">
        <v>245</v>
      </c>
    </row>
    <row r="1200" spans="2:65" s="200" customFormat="1">
      <c r="B1200" s="199"/>
      <c r="D1200" s="177" t="s">
        <v>254</v>
      </c>
      <c r="E1200" s="201" t="s">
        <v>1</v>
      </c>
      <c r="F1200" s="202" t="s">
        <v>440</v>
      </c>
      <c r="H1200" s="203">
        <v>327.99799999999999</v>
      </c>
      <c r="L1200" s="199"/>
      <c r="M1200" s="206"/>
      <c r="N1200" s="207"/>
      <c r="O1200" s="207"/>
      <c r="P1200" s="207"/>
      <c r="Q1200" s="207"/>
      <c r="R1200" s="207"/>
      <c r="S1200" s="207"/>
      <c r="T1200" s="208"/>
      <c r="AT1200" s="201" t="s">
        <v>254</v>
      </c>
      <c r="AU1200" s="201" t="s">
        <v>86</v>
      </c>
      <c r="AV1200" s="200" t="s">
        <v>92</v>
      </c>
      <c r="AW1200" s="200" t="s">
        <v>33</v>
      </c>
      <c r="AX1200" s="200" t="s">
        <v>8</v>
      </c>
      <c r="AY1200" s="201" t="s">
        <v>245</v>
      </c>
    </row>
    <row r="1201" spans="2:12" s="51" customFormat="1" ht="6.95" customHeight="1">
      <c r="B1201" s="63"/>
      <c r="C1201" s="64"/>
      <c r="D1201" s="64"/>
      <c r="E1201" s="64"/>
      <c r="F1201" s="64"/>
      <c r="G1201" s="64"/>
      <c r="H1201" s="64"/>
      <c r="I1201" s="64"/>
      <c r="J1201" s="64"/>
      <c r="K1201" s="64"/>
      <c r="L1201" s="50"/>
    </row>
  </sheetData>
  <sheetProtection password="D62F" sheet="1" objects="1" scenarios="1"/>
  <autoFilter ref="C140:K1200"/>
  <mergeCells count="9">
    <mergeCell ref="E87:H87"/>
    <mergeCell ref="E131:H131"/>
    <mergeCell ref="E133:H13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73"/>
  <sheetViews>
    <sheetView showGridLines="0" workbookViewId="0">
      <selection activeCell="F21" sqref="F21"/>
    </sheetView>
  </sheetViews>
  <sheetFormatPr defaultRowHeight="11.25"/>
  <cols>
    <col min="1" max="1" width="8.33203125" style="37" customWidth="1"/>
    <col min="2" max="2" width="1.1640625" style="37" customWidth="1"/>
    <col min="3" max="3" width="4.1640625" style="37" customWidth="1"/>
    <col min="4" max="4" width="4.33203125" style="37" customWidth="1"/>
    <col min="5" max="5" width="17.1640625" style="37" customWidth="1"/>
    <col min="6" max="6" width="50.83203125" style="37" customWidth="1"/>
    <col min="7" max="7" width="7.5" style="37" customWidth="1"/>
    <col min="8" max="8" width="14" style="37" customWidth="1"/>
    <col min="9" max="9" width="15.83203125" style="37" customWidth="1"/>
    <col min="10" max="11" width="22.33203125" style="37" customWidth="1"/>
    <col min="12" max="12" width="9.33203125" style="37" customWidth="1"/>
    <col min="13" max="13" width="10.83203125" style="37" hidden="1" customWidth="1"/>
    <col min="14" max="14" width="9.33203125" style="37" hidden="1"/>
    <col min="15" max="20" width="14.1640625" style="37" hidden="1" customWidth="1"/>
    <col min="21" max="21" width="16.33203125" style="37" hidden="1" customWidth="1"/>
    <col min="22" max="22" width="12.33203125" style="37" customWidth="1"/>
    <col min="23" max="23" width="16.33203125" style="37" customWidth="1"/>
    <col min="24" max="24" width="12.33203125" style="37" customWidth="1"/>
    <col min="25" max="25" width="15" style="37" customWidth="1"/>
    <col min="26" max="26" width="11" style="37" customWidth="1"/>
    <col min="27" max="27" width="15" style="37" customWidth="1"/>
    <col min="28" max="28" width="16.33203125" style="37" customWidth="1"/>
    <col min="29" max="29" width="11" style="37" customWidth="1"/>
    <col min="30" max="30" width="15" style="37" customWidth="1"/>
    <col min="31" max="31" width="16.33203125" style="37" customWidth="1"/>
    <col min="32" max="43" width="9.33203125" style="37"/>
    <col min="44" max="65" width="9.33203125" style="37" hidden="1"/>
    <col min="66" max="16384" width="9.33203125" style="37"/>
  </cols>
  <sheetData>
    <row r="2" spans="2:46" ht="36.950000000000003" customHeight="1">
      <c r="L2" s="242" t="s">
        <v>5</v>
      </c>
      <c r="M2" s="243"/>
      <c r="N2" s="243"/>
      <c r="O2" s="243"/>
      <c r="P2" s="243"/>
      <c r="Q2" s="243"/>
      <c r="R2" s="243"/>
      <c r="S2" s="243"/>
      <c r="T2" s="243"/>
      <c r="U2" s="243"/>
      <c r="V2" s="243"/>
      <c r="AT2" s="38" t="s">
        <v>88</v>
      </c>
    </row>
    <row r="3" spans="2:46" ht="6.95" customHeight="1">
      <c r="B3" s="39"/>
      <c r="C3" s="40"/>
      <c r="D3" s="40"/>
      <c r="E3" s="40"/>
      <c r="F3" s="40"/>
      <c r="G3" s="40"/>
      <c r="H3" s="40"/>
      <c r="I3" s="40"/>
      <c r="J3" s="40"/>
      <c r="K3" s="40"/>
      <c r="L3" s="41"/>
      <c r="AT3" s="38" t="s">
        <v>86</v>
      </c>
    </row>
    <row r="4" spans="2:46" ht="24.95" customHeight="1">
      <c r="B4" s="41"/>
      <c r="D4" s="42" t="s">
        <v>107</v>
      </c>
      <c r="L4" s="41"/>
      <c r="M4" s="109" t="s">
        <v>11</v>
      </c>
      <c r="AT4" s="38" t="s">
        <v>3</v>
      </c>
    </row>
    <row r="5" spans="2:46" ht="6.95" customHeight="1">
      <c r="B5" s="41"/>
      <c r="L5" s="41"/>
    </row>
    <row r="6" spans="2:46" ht="12" customHeight="1">
      <c r="B6" s="41"/>
      <c r="D6" s="47" t="s">
        <v>17</v>
      </c>
      <c r="L6" s="41"/>
    </row>
    <row r="7" spans="2:46" ht="16.5" customHeight="1">
      <c r="B7" s="41"/>
      <c r="E7" s="257" t="str">
        <f>'Rekapitulace stavby'!K6</f>
        <v xml:space="preserve">Generální oprava a úprava pavilonu nosorožců - ZHODNOCENÍ                              
</v>
      </c>
      <c r="F7" s="258"/>
      <c r="G7" s="258"/>
      <c r="H7" s="258"/>
      <c r="L7" s="41"/>
    </row>
    <row r="8" spans="2:46" s="51" customFormat="1" ht="12" customHeight="1">
      <c r="B8" s="50"/>
      <c r="D8" s="47" t="s">
        <v>120</v>
      </c>
      <c r="L8" s="50"/>
    </row>
    <row r="9" spans="2:46" s="51" customFormat="1" ht="16.5" customHeight="1">
      <c r="B9" s="50"/>
      <c r="E9" s="236" t="s">
        <v>1912</v>
      </c>
      <c r="F9" s="256"/>
      <c r="G9" s="256"/>
      <c r="H9" s="256"/>
      <c r="L9" s="50"/>
    </row>
    <row r="10" spans="2:46" s="51" customFormat="1">
      <c r="B10" s="50"/>
      <c r="L10" s="50"/>
    </row>
    <row r="11" spans="2:46" s="51" customFormat="1" ht="12" customHeight="1">
      <c r="B11" s="50"/>
      <c r="D11" s="47" t="s">
        <v>19</v>
      </c>
      <c r="F11" s="48" t="s">
        <v>1</v>
      </c>
      <c r="I11" s="47" t="s">
        <v>20</v>
      </c>
      <c r="J11" s="48" t="s">
        <v>1</v>
      </c>
      <c r="L11" s="50"/>
    </row>
    <row r="12" spans="2:46" s="51" customFormat="1" ht="12" customHeight="1">
      <c r="B12" s="50"/>
      <c r="D12" s="47" t="s">
        <v>21</v>
      </c>
      <c r="F12" s="48" t="s">
        <v>1913</v>
      </c>
      <c r="I12" s="47" t="s">
        <v>23</v>
      </c>
      <c r="J12" s="110" t="str">
        <f>'Rekapitulace stavby'!AN8</f>
        <v>3. 1. 2023</v>
      </c>
      <c r="L12" s="50"/>
    </row>
    <row r="13" spans="2:46" s="51" customFormat="1" ht="10.9" customHeight="1">
      <c r="B13" s="50"/>
      <c r="L13" s="50"/>
    </row>
    <row r="14" spans="2:46" s="51" customFormat="1" ht="12" customHeight="1">
      <c r="B14" s="50"/>
      <c r="D14" s="47" t="s">
        <v>25</v>
      </c>
      <c r="I14" s="47" t="s">
        <v>26</v>
      </c>
      <c r="J14" s="48" t="str">
        <f>IF('Rekapitulace stavby'!AN10="","",'Rekapitulace stavby'!AN10)</f>
        <v/>
      </c>
      <c r="L14" s="50"/>
    </row>
    <row r="15" spans="2:46" s="51" customFormat="1" ht="18" customHeight="1">
      <c r="B15" s="50"/>
      <c r="E15" s="48" t="str">
        <f>IF('Rekapitulace stavby'!E11="","",'Rekapitulace stavby'!E11)</f>
        <v>ZOO Dvůr Králové a.s., Štefánikova 1029, D.K.n.L.</v>
      </c>
      <c r="I15" s="47" t="s">
        <v>28</v>
      </c>
      <c r="J15" s="48" t="str">
        <f>IF('Rekapitulace stavby'!AN11="","",'Rekapitulace stavby'!AN11)</f>
        <v/>
      </c>
      <c r="L15" s="50"/>
    </row>
    <row r="16" spans="2:46" s="51" customFormat="1" ht="6.95" customHeight="1">
      <c r="B16" s="50"/>
      <c r="L16" s="50"/>
    </row>
    <row r="17" spans="2:12" s="51" customFormat="1" ht="12" customHeight="1">
      <c r="B17" s="50"/>
      <c r="D17" s="47" t="s">
        <v>29</v>
      </c>
      <c r="I17" s="47" t="s">
        <v>26</v>
      </c>
      <c r="J17" s="11" t="str">
        <f>'Rekapitulace stavby'!AN13</f>
        <v>Vyplň údaj</v>
      </c>
      <c r="L17" s="50"/>
    </row>
    <row r="18" spans="2:12" s="51" customFormat="1" ht="18" customHeight="1">
      <c r="B18" s="50"/>
      <c r="E18" s="260" t="str">
        <f>'Rekapitulace stavby'!E14</f>
        <v>Vyplň údaj</v>
      </c>
      <c r="F18" s="259"/>
      <c r="G18" s="259"/>
      <c r="H18" s="259"/>
      <c r="I18" s="47" t="s">
        <v>28</v>
      </c>
      <c r="J18" s="11" t="str">
        <f>'Rekapitulace stavby'!AN14</f>
        <v>Vyplň údaj</v>
      </c>
      <c r="L18" s="50"/>
    </row>
    <row r="19" spans="2:12" s="51" customFormat="1" ht="6.95" customHeight="1">
      <c r="B19" s="50"/>
      <c r="L19" s="50"/>
    </row>
    <row r="20" spans="2:12" s="51" customFormat="1" ht="12" customHeight="1">
      <c r="B20" s="50"/>
      <c r="D20" s="47" t="s">
        <v>31</v>
      </c>
      <c r="I20" s="47" t="s">
        <v>26</v>
      </c>
      <c r="J20" s="48" t="str">
        <f>IF('Rekapitulace stavby'!AN16="","",'Rekapitulace stavby'!AN16)</f>
        <v/>
      </c>
      <c r="L20" s="50"/>
    </row>
    <row r="21" spans="2:12" s="51" customFormat="1" ht="18" customHeight="1">
      <c r="B21" s="50"/>
      <c r="E21" s="48" t="str">
        <f>IF('Rekapitulace stavby'!E17="","",'Rekapitulace stavby'!E17)</f>
        <v>Projektis DK s r.o., Legionářská 562, D.K.n.L.</v>
      </c>
      <c r="I21" s="47" t="s">
        <v>28</v>
      </c>
      <c r="J21" s="48" t="str">
        <f>IF('Rekapitulace stavby'!AN17="","",'Rekapitulace stavby'!AN17)</f>
        <v/>
      </c>
      <c r="L21" s="50"/>
    </row>
    <row r="22" spans="2:12" s="51" customFormat="1" ht="6.95" customHeight="1">
      <c r="B22" s="50"/>
      <c r="L22" s="50"/>
    </row>
    <row r="23" spans="2:12" s="51" customFormat="1" ht="12" customHeight="1">
      <c r="B23" s="50"/>
      <c r="D23" s="47" t="s">
        <v>34</v>
      </c>
      <c r="I23" s="47" t="s">
        <v>26</v>
      </c>
      <c r="J23" s="48" t="str">
        <f>IF('Rekapitulace stavby'!AN19="","",'Rekapitulace stavby'!AN19)</f>
        <v/>
      </c>
      <c r="L23" s="50"/>
    </row>
    <row r="24" spans="2:12" s="51" customFormat="1" ht="18" customHeight="1">
      <c r="B24" s="50"/>
      <c r="E24" s="48" t="str">
        <f>IF('Rekapitulace stavby'!E20="","",'Rekapitulace stavby'!E20)</f>
        <v>ing. V. Švehla</v>
      </c>
      <c r="I24" s="47" t="s">
        <v>28</v>
      </c>
      <c r="J24" s="48" t="str">
        <f>IF('Rekapitulace stavby'!AN20="","",'Rekapitulace stavby'!AN20)</f>
        <v/>
      </c>
      <c r="L24" s="50"/>
    </row>
    <row r="25" spans="2:12" s="51" customFormat="1" ht="6.95" customHeight="1">
      <c r="B25" s="50"/>
      <c r="L25" s="50"/>
    </row>
    <row r="26" spans="2:12" s="51" customFormat="1" ht="12" customHeight="1">
      <c r="B26" s="50"/>
      <c r="D26" s="47" t="s">
        <v>36</v>
      </c>
      <c r="L26" s="50"/>
    </row>
    <row r="27" spans="2:12" s="112" customFormat="1" ht="16.5" customHeight="1">
      <c r="B27" s="111"/>
      <c r="E27" s="255" t="s">
        <v>1</v>
      </c>
      <c r="F27" s="255"/>
      <c r="G27" s="255"/>
      <c r="H27" s="255"/>
      <c r="L27" s="111"/>
    </row>
    <row r="28" spans="2:12" s="51" customFormat="1" ht="6.95" customHeight="1">
      <c r="B28" s="50"/>
      <c r="L28" s="50"/>
    </row>
    <row r="29" spans="2:12" s="51" customFormat="1" ht="6.95" customHeight="1">
      <c r="B29" s="50"/>
      <c r="D29" s="73"/>
      <c r="E29" s="73"/>
      <c r="F29" s="73"/>
      <c r="G29" s="73"/>
      <c r="H29" s="73"/>
      <c r="I29" s="73"/>
      <c r="J29" s="73"/>
      <c r="K29" s="73"/>
      <c r="L29" s="50"/>
    </row>
    <row r="30" spans="2:12" s="51" customFormat="1" ht="25.35" customHeight="1">
      <c r="B30" s="50"/>
      <c r="D30" s="114" t="s">
        <v>37</v>
      </c>
      <c r="J30" s="115">
        <f>ROUND(J139, 0)</f>
        <v>0</v>
      </c>
      <c r="L30" s="50"/>
    </row>
    <row r="31" spans="2:12" s="51" customFormat="1" ht="6.95" customHeight="1">
      <c r="B31" s="50"/>
      <c r="D31" s="73"/>
      <c r="E31" s="73"/>
      <c r="F31" s="73"/>
      <c r="G31" s="73"/>
      <c r="H31" s="73"/>
      <c r="I31" s="73"/>
      <c r="J31" s="73"/>
      <c r="K31" s="73"/>
      <c r="L31" s="50"/>
    </row>
    <row r="32" spans="2:12" s="51" customFormat="1" ht="14.45" customHeight="1">
      <c r="B32" s="50"/>
      <c r="F32" s="116" t="s">
        <v>39</v>
      </c>
      <c r="I32" s="116" t="s">
        <v>38</v>
      </c>
      <c r="J32" s="116" t="s">
        <v>40</v>
      </c>
      <c r="L32" s="50"/>
    </row>
    <row r="33" spans="2:12" s="51" customFormat="1" ht="14.45" customHeight="1">
      <c r="B33" s="50"/>
      <c r="D33" s="117" t="s">
        <v>41</v>
      </c>
      <c r="E33" s="47" t="s">
        <v>42</v>
      </c>
      <c r="F33" s="118">
        <f>ROUND((SUM(BE139:BE272)),  0)</f>
        <v>0</v>
      </c>
      <c r="I33" s="119">
        <v>0.21</v>
      </c>
      <c r="J33" s="118">
        <f>ROUND(((SUM(BE139:BE272))*I33),  0)</f>
        <v>0</v>
      </c>
      <c r="L33" s="50"/>
    </row>
    <row r="34" spans="2:12" s="51" customFormat="1" ht="14.45" customHeight="1">
      <c r="B34" s="50"/>
      <c r="E34" s="47" t="s">
        <v>43</v>
      </c>
      <c r="F34" s="118">
        <f>ROUND((SUM(BF139:BF272)),  0)</f>
        <v>0</v>
      </c>
      <c r="I34" s="119">
        <v>0.15</v>
      </c>
      <c r="J34" s="118">
        <f>ROUND(((SUM(BF139:BF272))*I34),  0)</f>
        <v>0</v>
      </c>
      <c r="L34" s="50"/>
    </row>
    <row r="35" spans="2:12" s="51" customFormat="1" ht="14.45" hidden="1" customHeight="1">
      <c r="B35" s="50"/>
      <c r="E35" s="47" t="s">
        <v>44</v>
      </c>
      <c r="F35" s="118">
        <f>ROUND((SUM(BG139:BG272)),  0)</f>
        <v>0</v>
      </c>
      <c r="I35" s="119">
        <v>0.21</v>
      </c>
      <c r="J35" s="118">
        <f>0</f>
        <v>0</v>
      </c>
      <c r="L35" s="50"/>
    </row>
    <row r="36" spans="2:12" s="51" customFormat="1" ht="14.45" hidden="1" customHeight="1">
      <c r="B36" s="50"/>
      <c r="E36" s="47" t="s">
        <v>45</v>
      </c>
      <c r="F36" s="118">
        <f>ROUND((SUM(BH139:BH272)),  0)</f>
        <v>0</v>
      </c>
      <c r="I36" s="119">
        <v>0.15</v>
      </c>
      <c r="J36" s="118">
        <f>0</f>
        <v>0</v>
      </c>
      <c r="L36" s="50"/>
    </row>
    <row r="37" spans="2:12" s="51" customFormat="1" ht="14.45" hidden="1" customHeight="1">
      <c r="B37" s="50"/>
      <c r="E37" s="47" t="s">
        <v>46</v>
      </c>
      <c r="F37" s="118">
        <f>ROUND((SUM(BI139:BI272)),  0)</f>
        <v>0</v>
      </c>
      <c r="I37" s="119">
        <v>0</v>
      </c>
      <c r="J37" s="118">
        <f>0</f>
        <v>0</v>
      </c>
      <c r="L37" s="50"/>
    </row>
    <row r="38" spans="2:12" s="51" customFormat="1" ht="6.95" customHeight="1">
      <c r="B38" s="50"/>
      <c r="L38" s="50"/>
    </row>
    <row r="39" spans="2:12" s="51" customFormat="1" ht="25.35" customHeight="1">
      <c r="B39" s="50"/>
      <c r="C39" s="120"/>
      <c r="D39" s="121" t="s">
        <v>47</v>
      </c>
      <c r="E39" s="76"/>
      <c r="F39" s="76"/>
      <c r="G39" s="122" t="s">
        <v>48</v>
      </c>
      <c r="H39" s="123" t="s">
        <v>49</v>
      </c>
      <c r="I39" s="76"/>
      <c r="J39" s="124">
        <f>SUM(J30:J37)</f>
        <v>0</v>
      </c>
      <c r="K39" s="125"/>
      <c r="L39" s="50"/>
    </row>
    <row r="40" spans="2:12" s="51" customFormat="1" ht="14.45" customHeight="1">
      <c r="B40" s="50"/>
      <c r="L40" s="50"/>
    </row>
    <row r="41" spans="2:12" ht="14.45" customHeight="1">
      <c r="B41" s="41"/>
      <c r="L41" s="41"/>
    </row>
    <row r="42" spans="2:12" ht="14.45" customHeight="1">
      <c r="B42" s="41"/>
      <c r="L42" s="41"/>
    </row>
    <row r="43" spans="2:12" ht="14.45" customHeight="1">
      <c r="B43" s="41"/>
      <c r="L43" s="41"/>
    </row>
    <row r="44" spans="2:12" ht="14.45" customHeight="1">
      <c r="B44" s="41"/>
      <c r="L44" s="41"/>
    </row>
    <row r="45" spans="2:12" ht="14.45" customHeight="1">
      <c r="B45" s="41"/>
      <c r="L45" s="41"/>
    </row>
    <row r="46" spans="2:12" ht="14.45" customHeight="1">
      <c r="B46" s="41"/>
      <c r="L46" s="41"/>
    </row>
    <row r="47" spans="2:12" ht="14.45" customHeight="1">
      <c r="B47" s="41"/>
      <c r="L47" s="41"/>
    </row>
    <row r="48" spans="2:12" ht="14.45" customHeight="1">
      <c r="B48" s="41"/>
      <c r="L48" s="41"/>
    </row>
    <row r="49" spans="2:12" ht="14.45" customHeight="1">
      <c r="B49" s="41"/>
      <c r="L49" s="41"/>
    </row>
    <row r="50" spans="2:12" s="51" customFormat="1" ht="14.45" customHeight="1">
      <c r="B50" s="50"/>
      <c r="D50" s="60" t="s">
        <v>50</v>
      </c>
      <c r="E50" s="61"/>
      <c r="F50" s="61"/>
      <c r="G50" s="60" t="s">
        <v>51</v>
      </c>
      <c r="H50" s="61"/>
      <c r="I50" s="61"/>
      <c r="J50" s="61"/>
      <c r="K50" s="61"/>
      <c r="L50" s="50"/>
    </row>
    <row r="51" spans="2:12">
      <c r="B51" s="41"/>
      <c r="L51" s="41"/>
    </row>
    <row r="52" spans="2:12">
      <c r="B52" s="41"/>
      <c r="L52" s="41"/>
    </row>
    <row r="53" spans="2:12">
      <c r="B53" s="41"/>
      <c r="L53" s="41"/>
    </row>
    <row r="54" spans="2:12">
      <c r="B54" s="41"/>
      <c r="L54" s="41"/>
    </row>
    <row r="55" spans="2:12">
      <c r="B55" s="41"/>
      <c r="L55" s="41"/>
    </row>
    <row r="56" spans="2:12">
      <c r="B56" s="41"/>
      <c r="L56" s="41"/>
    </row>
    <row r="57" spans="2:12">
      <c r="B57" s="41"/>
      <c r="L57" s="41"/>
    </row>
    <row r="58" spans="2:12">
      <c r="B58" s="41"/>
      <c r="L58" s="41"/>
    </row>
    <row r="59" spans="2:12">
      <c r="B59" s="41"/>
      <c r="L59" s="41"/>
    </row>
    <row r="60" spans="2:12">
      <c r="B60" s="41"/>
      <c r="L60" s="41"/>
    </row>
    <row r="61" spans="2:12" s="51" customFormat="1" ht="12.75">
      <c r="B61" s="50"/>
      <c r="D61" s="62" t="s">
        <v>52</v>
      </c>
      <c r="E61" s="53"/>
      <c r="F61" s="126" t="s">
        <v>53</v>
      </c>
      <c r="G61" s="62" t="s">
        <v>52</v>
      </c>
      <c r="H61" s="53"/>
      <c r="I61" s="53"/>
      <c r="J61" s="127" t="s">
        <v>53</v>
      </c>
      <c r="K61" s="53"/>
      <c r="L61" s="50"/>
    </row>
    <row r="62" spans="2:12">
      <c r="B62" s="41"/>
      <c r="L62" s="41"/>
    </row>
    <row r="63" spans="2:12">
      <c r="B63" s="41"/>
      <c r="L63" s="41"/>
    </row>
    <row r="64" spans="2:12">
      <c r="B64" s="41"/>
      <c r="L64" s="41"/>
    </row>
    <row r="65" spans="2:12" s="51" customFormat="1" ht="12.75">
      <c r="B65" s="50"/>
      <c r="D65" s="60" t="s">
        <v>54</v>
      </c>
      <c r="E65" s="61"/>
      <c r="F65" s="61"/>
      <c r="G65" s="60" t="s">
        <v>55</v>
      </c>
      <c r="H65" s="61"/>
      <c r="I65" s="61"/>
      <c r="J65" s="61"/>
      <c r="K65" s="61"/>
      <c r="L65" s="50"/>
    </row>
    <row r="66" spans="2:12">
      <c r="B66" s="41"/>
      <c r="L66" s="41"/>
    </row>
    <row r="67" spans="2:12">
      <c r="B67" s="41"/>
      <c r="L67" s="41"/>
    </row>
    <row r="68" spans="2:12">
      <c r="B68" s="41"/>
      <c r="L68" s="41"/>
    </row>
    <row r="69" spans="2:12">
      <c r="B69" s="41"/>
      <c r="L69" s="41"/>
    </row>
    <row r="70" spans="2:12">
      <c r="B70" s="41"/>
      <c r="L70" s="41"/>
    </row>
    <row r="71" spans="2:12">
      <c r="B71" s="41"/>
      <c r="L71" s="41"/>
    </row>
    <row r="72" spans="2:12">
      <c r="B72" s="41"/>
      <c r="L72" s="41"/>
    </row>
    <row r="73" spans="2:12">
      <c r="B73" s="41"/>
      <c r="L73" s="41"/>
    </row>
    <row r="74" spans="2:12">
      <c r="B74" s="41"/>
      <c r="L74" s="41"/>
    </row>
    <row r="75" spans="2:12">
      <c r="B75" s="41"/>
      <c r="L75" s="41"/>
    </row>
    <row r="76" spans="2:12" s="51" customFormat="1" ht="12.75">
      <c r="B76" s="50"/>
      <c r="D76" s="62" t="s">
        <v>52</v>
      </c>
      <c r="E76" s="53"/>
      <c r="F76" s="126" t="s">
        <v>53</v>
      </c>
      <c r="G76" s="62" t="s">
        <v>52</v>
      </c>
      <c r="H76" s="53"/>
      <c r="I76" s="53"/>
      <c r="J76" s="127" t="s">
        <v>53</v>
      </c>
      <c r="K76" s="53"/>
      <c r="L76" s="50"/>
    </row>
    <row r="77" spans="2:12" s="51" customFormat="1" ht="14.45" customHeight="1">
      <c r="B77" s="63"/>
      <c r="C77" s="64"/>
      <c r="D77" s="64"/>
      <c r="E77" s="64"/>
      <c r="F77" s="64"/>
      <c r="G77" s="64"/>
      <c r="H77" s="64"/>
      <c r="I77" s="64"/>
      <c r="J77" s="64"/>
      <c r="K77" s="64"/>
      <c r="L77" s="50"/>
    </row>
    <row r="81" spans="2:47" s="51" customFormat="1" ht="6.95" customHeight="1">
      <c r="B81" s="65"/>
      <c r="C81" s="66"/>
      <c r="D81" s="66"/>
      <c r="E81" s="66"/>
      <c r="F81" s="66"/>
      <c r="G81" s="66"/>
      <c r="H81" s="66"/>
      <c r="I81" s="66"/>
      <c r="J81" s="66"/>
      <c r="K81" s="66"/>
      <c r="L81" s="50"/>
    </row>
    <row r="82" spans="2:47" s="51" customFormat="1" ht="24.95" customHeight="1">
      <c r="B82" s="50"/>
      <c r="C82" s="42" t="s">
        <v>200</v>
      </c>
      <c r="L82" s="50"/>
    </row>
    <row r="83" spans="2:47" s="51" customFormat="1" ht="6.95" customHeight="1">
      <c r="B83" s="50"/>
      <c r="L83" s="50"/>
    </row>
    <row r="84" spans="2:47" s="51" customFormat="1" ht="12" customHeight="1">
      <c r="B84" s="50"/>
      <c r="C84" s="47" t="s">
        <v>17</v>
      </c>
      <c r="L84" s="50"/>
    </row>
    <row r="85" spans="2:47" s="51" customFormat="1" ht="16.5" customHeight="1">
      <c r="B85" s="50"/>
      <c r="E85" s="257" t="str">
        <f>E7</f>
        <v xml:space="preserve">Generální oprava a úprava pavilonu nosorožců - ZHODNOCENÍ                              
</v>
      </c>
      <c r="F85" s="258"/>
      <c r="G85" s="258"/>
      <c r="H85" s="258"/>
      <c r="L85" s="50"/>
    </row>
    <row r="86" spans="2:47" s="51" customFormat="1" ht="12" customHeight="1">
      <c r="B86" s="50"/>
      <c r="C86" s="47" t="s">
        <v>120</v>
      </c>
      <c r="L86" s="50"/>
    </row>
    <row r="87" spans="2:47" s="51" customFormat="1" ht="16.5" customHeight="1">
      <c r="B87" s="50"/>
      <c r="E87" s="236" t="str">
        <f>E9</f>
        <v>2 - SO 01 - Silnoproud a slaboproud - zhodnocení</v>
      </c>
      <c r="F87" s="256"/>
      <c r="G87" s="256"/>
      <c r="H87" s="256"/>
      <c r="L87" s="50"/>
    </row>
    <row r="88" spans="2:47" s="51" customFormat="1" ht="6.95" customHeight="1">
      <c r="B88" s="50"/>
      <c r="L88" s="50"/>
    </row>
    <row r="89" spans="2:47" s="51" customFormat="1" ht="12" customHeight="1">
      <c r="B89" s="50"/>
      <c r="C89" s="47" t="s">
        <v>21</v>
      </c>
      <c r="F89" s="48" t="str">
        <f>F12</f>
        <v xml:space="preserve"> </v>
      </c>
      <c r="I89" s="47" t="s">
        <v>23</v>
      </c>
      <c r="J89" s="110" t="str">
        <f>IF(J12="","",J12)</f>
        <v>3. 1. 2023</v>
      </c>
      <c r="L89" s="50"/>
    </row>
    <row r="90" spans="2:47" s="51" customFormat="1" ht="6.95" customHeight="1">
      <c r="B90" s="50"/>
      <c r="L90" s="50"/>
    </row>
    <row r="91" spans="2:47" s="51" customFormat="1" ht="40.15" customHeight="1">
      <c r="B91" s="50"/>
      <c r="C91" s="47" t="s">
        <v>25</v>
      </c>
      <c r="F91" s="48" t="str">
        <f>E15</f>
        <v>ZOO Dvůr Králové a.s., Štefánikova 1029, D.K.n.L.</v>
      </c>
      <c r="I91" s="47" t="s">
        <v>31</v>
      </c>
      <c r="J91" s="128" t="str">
        <f>E21</f>
        <v>Projektis DK s r.o., Legionářská 562, D.K.n.L.</v>
      </c>
      <c r="L91" s="50"/>
    </row>
    <row r="92" spans="2:47" s="51" customFormat="1" ht="15.2" customHeight="1">
      <c r="B92" s="50"/>
      <c r="C92" s="47" t="s">
        <v>29</v>
      </c>
      <c r="F92" s="48" t="str">
        <f>IF(E18="","",E18)</f>
        <v>Vyplň údaj</v>
      </c>
      <c r="I92" s="47" t="s">
        <v>34</v>
      </c>
      <c r="J92" s="128" t="str">
        <f>E24</f>
        <v>ing. V. Švehla</v>
      </c>
      <c r="L92" s="50"/>
    </row>
    <row r="93" spans="2:47" s="51" customFormat="1" ht="10.35" customHeight="1">
      <c r="B93" s="50"/>
      <c r="L93" s="50"/>
    </row>
    <row r="94" spans="2:47" s="51" customFormat="1" ht="29.25" customHeight="1">
      <c r="B94" s="50"/>
      <c r="C94" s="129" t="s">
        <v>201</v>
      </c>
      <c r="D94" s="120"/>
      <c r="E94" s="120"/>
      <c r="F94" s="120"/>
      <c r="G94" s="120"/>
      <c r="H94" s="120"/>
      <c r="I94" s="120"/>
      <c r="J94" s="130" t="s">
        <v>202</v>
      </c>
      <c r="K94" s="120"/>
      <c r="L94" s="50"/>
    </row>
    <row r="95" spans="2:47" s="51" customFormat="1" ht="10.35" customHeight="1">
      <c r="B95" s="50"/>
      <c r="L95" s="50"/>
    </row>
    <row r="96" spans="2:47" s="51" customFormat="1" ht="22.9" customHeight="1">
      <c r="B96" s="50"/>
      <c r="C96" s="131" t="s">
        <v>203</v>
      </c>
      <c r="J96" s="115">
        <f>J139</f>
        <v>0</v>
      </c>
      <c r="L96" s="50"/>
      <c r="AU96" s="38" t="s">
        <v>204</v>
      </c>
    </row>
    <row r="97" spans="2:12" s="133" customFormat="1" ht="24.95" customHeight="1">
      <c r="B97" s="132"/>
      <c r="D97" s="134" t="s">
        <v>1914</v>
      </c>
      <c r="E97" s="135"/>
      <c r="F97" s="135"/>
      <c r="G97" s="135"/>
      <c r="H97" s="135"/>
      <c r="I97" s="135"/>
      <c r="J97" s="136">
        <f>J140</f>
        <v>0</v>
      </c>
      <c r="L97" s="132"/>
    </row>
    <row r="98" spans="2:12" s="138" customFormat="1" ht="19.899999999999999" customHeight="1">
      <c r="B98" s="137"/>
      <c r="D98" s="139" t="s">
        <v>1915</v>
      </c>
      <c r="E98" s="140"/>
      <c r="F98" s="140"/>
      <c r="G98" s="140"/>
      <c r="H98" s="140"/>
      <c r="I98" s="140"/>
      <c r="J98" s="141">
        <f>J141</f>
        <v>0</v>
      </c>
      <c r="L98" s="137"/>
    </row>
    <row r="99" spans="2:12" s="138" customFormat="1" ht="14.85" customHeight="1">
      <c r="B99" s="137"/>
      <c r="D99" s="139" t="s">
        <v>1916</v>
      </c>
      <c r="E99" s="140"/>
      <c r="F99" s="140"/>
      <c r="G99" s="140"/>
      <c r="H99" s="140"/>
      <c r="I99" s="140"/>
      <c r="J99" s="141">
        <f>J142</f>
        <v>0</v>
      </c>
      <c r="L99" s="137"/>
    </row>
    <row r="100" spans="2:12" s="138" customFormat="1" ht="14.85" customHeight="1">
      <c r="B100" s="137"/>
      <c r="D100" s="139" t="s">
        <v>1917</v>
      </c>
      <c r="E100" s="140"/>
      <c r="F100" s="140"/>
      <c r="G100" s="140"/>
      <c r="H100" s="140"/>
      <c r="I100" s="140"/>
      <c r="J100" s="141">
        <f>J150</f>
        <v>0</v>
      </c>
      <c r="L100" s="137"/>
    </row>
    <row r="101" spans="2:12" s="138" customFormat="1" ht="14.85" customHeight="1">
      <c r="B101" s="137"/>
      <c r="D101" s="139" t="s">
        <v>1918</v>
      </c>
      <c r="E101" s="140"/>
      <c r="F101" s="140"/>
      <c r="G101" s="140"/>
      <c r="H101" s="140"/>
      <c r="I101" s="140"/>
      <c r="J101" s="141">
        <f>J156</f>
        <v>0</v>
      </c>
      <c r="L101" s="137"/>
    </row>
    <row r="102" spans="2:12" s="138" customFormat="1" ht="14.85" customHeight="1">
      <c r="B102" s="137"/>
      <c r="D102" s="139" t="s">
        <v>1919</v>
      </c>
      <c r="E102" s="140"/>
      <c r="F102" s="140"/>
      <c r="G102" s="140"/>
      <c r="H102" s="140"/>
      <c r="I102" s="140"/>
      <c r="J102" s="141">
        <f>J167</f>
        <v>0</v>
      </c>
      <c r="L102" s="137"/>
    </row>
    <row r="103" spans="2:12" s="138" customFormat="1" ht="14.85" customHeight="1">
      <c r="B103" s="137"/>
      <c r="D103" s="139" t="s">
        <v>1920</v>
      </c>
      <c r="E103" s="140"/>
      <c r="F103" s="140"/>
      <c r="G103" s="140"/>
      <c r="H103" s="140"/>
      <c r="I103" s="140"/>
      <c r="J103" s="141">
        <f>J173</f>
        <v>0</v>
      </c>
      <c r="L103" s="137"/>
    </row>
    <row r="104" spans="2:12" s="138" customFormat="1" ht="14.85" customHeight="1">
      <c r="B104" s="137"/>
      <c r="D104" s="139" t="s">
        <v>1921</v>
      </c>
      <c r="E104" s="140"/>
      <c r="F104" s="140"/>
      <c r="G104" s="140"/>
      <c r="H104" s="140"/>
      <c r="I104" s="140"/>
      <c r="J104" s="141">
        <f>J181</f>
        <v>0</v>
      </c>
      <c r="L104" s="137"/>
    </row>
    <row r="105" spans="2:12" s="138" customFormat="1" ht="14.85" customHeight="1">
      <c r="B105" s="137"/>
      <c r="D105" s="139" t="s">
        <v>1922</v>
      </c>
      <c r="E105" s="140"/>
      <c r="F105" s="140"/>
      <c r="G105" s="140"/>
      <c r="H105" s="140"/>
      <c r="I105" s="140"/>
      <c r="J105" s="141">
        <f>J196</f>
        <v>0</v>
      </c>
      <c r="L105" s="137"/>
    </row>
    <row r="106" spans="2:12" s="138" customFormat="1" ht="14.85" customHeight="1">
      <c r="B106" s="137"/>
      <c r="D106" s="139" t="s">
        <v>1922</v>
      </c>
      <c r="E106" s="140"/>
      <c r="F106" s="140"/>
      <c r="G106" s="140"/>
      <c r="H106" s="140"/>
      <c r="I106" s="140"/>
      <c r="J106" s="141">
        <f>J201</f>
        <v>0</v>
      </c>
      <c r="L106" s="137"/>
    </row>
    <row r="107" spans="2:12" s="138" customFormat="1" ht="19.899999999999999" customHeight="1">
      <c r="B107" s="137"/>
      <c r="D107" s="139" t="s">
        <v>1923</v>
      </c>
      <c r="E107" s="140"/>
      <c r="F107" s="140"/>
      <c r="G107" s="140"/>
      <c r="H107" s="140"/>
      <c r="I107" s="140"/>
      <c r="J107" s="141">
        <f>J203</f>
        <v>0</v>
      </c>
      <c r="L107" s="137"/>
    </row>
    <row r="108" spans="2:12" s="138" customFormat="1" ht="19.899999999999999" customHeight="1">
      <c r="B108" s="137"/>
      <c r="D108" s="139" t="s">
        <v>1924</v>
      </c>
      <c r="E108" s="140"/>
      <c r="F108" s="140"/>
      <c r="G108" s="140"/>
      <c r="H108" s="140"/>
      <c r="I108" s="140"/>
      <c r="J108" s="141">
        <f>J205</f>
        <v>0</v>
      </c>
      <c r="L108" s="137"/>
    </row>
    <row r="109" spans="2:12" s="138" customFormat="1" ht="19.899999999999999" customHeight="1">
      <c r="B109" s="137"/>
      <c r="D109" s="139" t="s">
        <v>1925</v>
      </c>
      <c r="E109" s="140"/>
      <c r="F109" s="140"/>
      <c r="G109" s="140"/>
      <c r="H109" s="140"/>
      <c r="I109" s="140"/>
      <c r="J109" s="141">
        <f>J207</f>
        <v>0</v>
      </c>
      <c r="L109" s="137"/>
    </row>
    <row r="110" spans="2:12" s="138" customFormat="1" ht="14.85" customHeight="1">
      <c r="B110" s="137"/>
      <c r="D110" s="139" t="s">
        <v>1916</v>
      </c>
      <c r="E110" s="140"/>
      <c r="F110" s="140"/>
      <c r="G110" s="140"/>
      <c r="H110" s="140"/>
      <c r="I110" s="140"/>
      <c r="J110" s="141">
        <f>J208</f>
        <v>0</v>
      </c>
      <c r="L110" s="137"/>
    </row>
    <row r="111" spans="2:12" s="138" customFormat="1" ht="14.85" customHeight="1">
      <c r="B111" s="137"/>
      <c r="D111" s="139" t="s">
        <v>1917</v>
      </c>
      <c r="E111" s="140"/>
      <c r="F111" s="140"/>
      <c r="G111" s="140"/>
      <c r="H111" s="140"/>
      <c r="I111" s="140"/>
      <c r="J111" s="141">
        <f>J215</f>
        <v>0</v>
      </c>
      <c r="L111" s="137"/>
    </row>
    <row r="112" spans="2:12" s="138" customFormat="1" ht="14.85" customHeight="1">
      <c r="B112" s="137"/>
      <c r="D112" s="139" t="s">
        <v>1918</v>
      </c>
      <c r="E112" s="140"/>
      <c r="F112" s="140"/>
      <c r="G112" s="140"/>
      <c r="H112" s="140"/>
      <c r="I112" s="140"/>
      <c r="J112" s="141">
        <f>J222</f>
        <v>0</v>
      </c>
      <c r="L112" s="137"/>
    </row>
    <row r="113" spans="2:12" s="138" customFormat="1" ht="14.85" customHeight="1">
      <c r="B113" s="137"/>
      <c r="D113" s="139" t="s">
        <v>1919</v>
      </c>
      <c r="E113" s="140"/>
      <c r="F113" s="140"/>
      <c r="G113" s="140"/>
      <c r="H113" s="140"/>
      <c r="I113" s="140"/>
      <c r="J113" s="141">
        <f>J233</f>
        <v>0</v>
      </c>
      <c r="L113" s="137"/>
    </row>
    <row r="114" spans="2:12" s="138" customFormat="1" ht="14.85" customHeight="1">
      <c r="B114" s="137"/>
      <c r="D114" s="139" t="s">
        <v>1920</v>
      </c>
      <c r="E114" s="140"/>
      <c r="F114" s="140"/>
      <c r="G114" s="140"/>
      <c r="H114" s="140"/>
      <c r="I114" s="140"/>
      <c r="J114" s="141">
        <f>J239</f>
        <v>0</v>
      </c>
      <c r="L114" s="137"/>
    </row>
    <row r="115" spans="2:12" s="138" customFormat="1" ht="14.85" customHeight="1">
      <c r="B115" s="137"/>
      <c r="D115" s="139" t="s">
        <v>1921</v>
      </c>
      <c r="E115" s="140"/>
      <c r="F115" s="140"/>
      <c r="G115" s="140"/>
      <c r="H115" s="140"/>
      <c r="I115" s="140"/>
      <c r="J115" s="141">
        <f>J246</f>
        <v>0</v>
      </c>
      <c r="L115" s="137"/>
    </row>
    <row r="116" spans="2:12" s="138" customFormat="1" ht="14.85" customHeight="1">
      <c r="B116" s="137"/>
      <c r="D116" s="139" t="s">
        <v>1922</v>
      </c>
      <c r="E116" s="140"/>
      <c r="F116" s="140"/>
      <c r="G116" s="140"/>
      <c r="H116" s="140"/>
      <c r="I116" s="140"/>
      <c r="J116" s="141">
        <f>J259</f>
        <v>0</v>
      </c>
      <c r="L116" s="137"/>
    </row>
    <row r="117" spans="2:12" s="138" customFormat="1" ht="19.899999999999999" customHeight="1">
      <c r="B117" s="137"/>
      <c r="D117" s="139" t="s">
        <v>1926</v>
      </c>
      <c r="E117" s="140"/>
      <c r="F117" s="140"/>
      <c r="G117" s="140"/>
      <c r="H117" s="140"/>
      <c r="I117" s="140"/>
      <c r="J117" s="141">
        <f>J265</f>
        <v>0</v>
      </c>
      <c r="L117" s="137"/>
    </row>
    <row r="118" spans="2:12" s="138" customFormat="1" ht="19.899999999999999" customHeight="1">
      <c r="B118" s="137"/>
      <c r="D118" s="139" t="s">
        <v>1927</v>
      </c>
      <c r="E118" s="140"/>
      <c r="F118" s="140"/>
      <c r="G118" s="140"/>
      <c r="H118" s="140"/>
      <c r="I118" s="140"/>
      <c r="J118" s="141">
        <f>J267</f>
        <v>0</v>
      </c>
      <c r="L118" s="137"/>
    </row>
    <row r="119" spans="2:12" s="138" customFormat="1" ht="19.899999999999999" customHeight="1">
      <c r="B119" s="137"/>
      <c r="D119" s="139" t="s">
        <v>1928</v>
      </c>
      <c r="E119" s="140"/>
      <c r="F119" s="140"/>
      <c r="G119" s="140"/>
      <c r="H119" s="140"/>
      <c r="I119" s="140"/>
      <c r="J119" s="141">
        <f>J270</f>
        <v>0</v>
      </c>
      <c r="L119" s="137"/>
    </row>
    <row r="120" spans="2:12" s="51" customFormat="1" ht="21.75" customHeight="1">
      <c r="B120" s="50"/>
      <c r="L120" s="50"/>
    </row>
    <row r="121" spans="2:12" s="51" customFormat="1" ht="6.95" customHeight="1">
      <c r="B121" s="63"/>
      <c r="C121" s="64"/>
      <c r="D121" s="64"/>
      <c r="E121" s="64"/>
      <c r="F121" s="64"/>
      <c r="G121" s="64"/>
      <c r="H121" s="64"/>
      <c r="I121" s="64"/>
      <c r="J121" s="64"/>
      <c r="K121" s="64"/>
      <c r="L121" s="50"/>
    </row>
    <row r="125" spans="2:12" s="51" customFormat="1" ht="6.95" customHeight="1">
      <c r="B125" s="65"/>
      <c r="C125" s="66"/>
      <c r="D125" s="66"/>
      <c r="E125" s="66"/>
      <c r="F125" s="66"/>
      <c r="G125" s="66"/>
      <c r="H125" s="66"/>
      <c r="I125" s="66"/>
      <c r="J125" s="66"/>
      <c r="K125" s="66"/>
      <c r="L125" s="50"/>
    </row>
    <row r="126" spans="2:12" s="51" customFormat="1" ht="24.95" customHeight="1">
      <c r="B126" s="50"/>
      <c r="C126" s="42" t="s">
        <v>230</v>
      </c>
      <c r="L126" s="50"/>
    </row>
    <row r="127" spans="2:12" s="51" customFormat="1" ht="6.95" customHeight="1">
      <c r="B127" s="50"/>
      <c r="L127" s="50"/>
    </row>
    <row r="128" spans="2:12" s="51" customFormat="1" ht="12" customHeight="1">
      <c r="B128" s="50"/>
      <c r="C128" s="47" t="s">
        <v>17</v>
      </c>
      <c r="L128" s="50"/>
    </row>
    <row r="129" spans="2:65" s="51" customFormat="1" ht="16.5" customHeight="1">
      <c r="B129" s="50"/>
      <c r="E129" s="257" t="str">
        <f>E7</f>
        <v xml:space="preserve">Generální oprava a úprava pavilonu nosorožců - ZHODNOCENÍ                              
</v>
      </c>
      <c r="F129" s="258"/>
      <c r="G129" s="258"/>
      <c r="H129" s="258"/>
      <c r="L129" s="50"/>
    </row>
    <row r="130" spans="2:65" s="51" customFormat="1" ht="12" customHeight="1">
      <c r="B130" s="50"/>
      <c r="C130" s="47" t="s">
        <v>120</v>
      </c>
      <c r="L130" s="50"/>
    </row>
    <row r="131" spans="2:65" s="51" customFormat="1" ht="16.5" customHeight="1">
      <c r="B131" s="50"/>
      <c r="E131" s="236" t="str">
        <f>E9</f>
        <v>2 - SO 01 - Silnoproud a slaboproud - zhodnocení</v>
      </c>
      <c r="F131" s="256"/>
      <c r="G131" s="256"/>
      <c r="H131" s="256"/>
      <c r="L131" s="50"/>
    </row>
    <row r="132" spans="2:65" s="51" customFormat="1" ht="6.95" customHeight="1">
      <c r="B132" s="50"/>
      <c r="L132" s="50"/>
    </row>
    <row r="133" spans="2:65" s="51" customFormat="1" ht="12" customHeight="1">
      <c r="B133" s="50"/>
      <c r="C133" s="47" t="s">
        <v>21</v>
      </c>
      <c r="F133" s="48" t="str">
        <f>F12</f>
        <v xml:space="preserve"> </v>
      </c>
      <c r="I133" s="47" t="s">
        <v>23</v>
      </c>
      <c r="J133" s="110" t="str">
        <f>IF(J12="","",J12)</f>
        <v>3. 1. 2023</v>
      </c>
      <c r="L133" s="50"/>
    </row>
    <row r="134" spans="2:65" s="51" customFormat="1" ht="6.95" customHeight="1">
      <c r="B134" s="50"/>
      <c r="L134" s="50"/>
    </row>
    <row r="135" spans="2:65" s="51" customFormat="1" ht="40.15" customHeight="1">
      <c r="B135" s="50"/>
      <c r="C135" s="47" t="s">
        <v>25</v>
      </c>
      <c r="F135" s="48" t="str">
        <f>E15</f>
        <v>ZOO Dvůr Králové a.s., Štefánikova 1029, D.K.n.L.</v>
      </c>
      <c r="I135" s="47" t="s">
        <v>31</v>
      </c>
      <c r="J135" s="128" t="str">
        <f>E21</f>
        <v>Projektis DK s r.o., Legionářská 562, D.K.n.L.</v>
      </c>
      <c r="L135" s="50"/>
    </row>
    <row r="136" spans="2:65" s="51" customFormat="1" ht="15.2" customHeight="1">
      <c r="B136" s="50"/>
      <c r="C136" s="47" t="s">
        <v>29</v>
      </c>
      <c r="F136" s="48" t="str">
        <f>IF(E18="","",E18)</f>
        <v>Vyplň údaj</v>
      </c>
      <c r="I136" s="47" t="s">
        <v>34</v>
      </c>
      <c r="J136" s="128" t="str">
        <f>E24</f>
        <v>ing. V. Švehla</v>
      </c>
      <c r="L136" s="50"/>
    </row>
    <row r="137" spans="2:65" s="51" customFormat="1" ht="10.35" customHeight="1">
      <c r="B137" s="50"/>
      <c r="L137" s="50"/>
    </row>
    <row r="138" spans="2:65" s="146" customFormat="1" ht="29.25" customHeight="1">
      <c r="B138" s="142"/>
      <c r="C138" s="143" t="s">
        <v>231</v>
      </c>
      <c r="D138" s="144" t="s">
        <v>62</v>
      </c>
      <c r="E138" s="144" t="s">
        <v>58</v>
      </c>
      <c r="F138" s="144" t="s">
        <v>59</v>
      </c>
      <c r="G138" s="144" t="s">
        <v>232</v>
      </c>
      <c r="H138" s="144" t="s">
        <v>233</v>
      </c>
      <c r="I138" s="144" t="s">
        <v>234</v>
      </c>
      <c r="J138" s="144" t="s">
        <v>202</v>
      </c>
      <c r="K138" s="145" t="s">
        <v>235</v>
      </c>
      <c r="L138" s="142"/>
      <c r="M138" s="78" t="s">
        <v>1</v>
      </c>
      <c r="N138" s="79" t="s">
        <v>41</v>
      </c>
      <c r="O138" s="79" t="s">
        <v>236</v>
      </c>
      <c r="P138" s="79" t="s">
        <v>237</v>
      </c>
      <c r="Q138" s="79" t="s">
        <v>238</v>
      </c>
      <c r="R138" s="79" t="s">
        <v>239</v>
      </c>
      <c r="S138" s="79" t="s">
        <v>240</v>
      </c>
      <c r="T138" s="80" t="s">
        <v>241</v>
      </c>
    </row>
    <row r="139" spans="2:65" s="51" customFormat="1" ht="22.9" customHeight="1">
      <c r="B139" s="50"/>
      <c r="C139" s="84" t="s">
        <v>242</v>
      </c>
      <c r="J139" s="147">
        <f>BK139</f>
        <v>0</v>
      </c>
      <c r="L139" s="50"/>
      <c r="M139" s="81"/>
      <c r="N139" s="73"/>
      <c r="O139" s="73"/>
      <c r="P139" s="148">
        <f>P140</f>
        <v>0</v>
      </c>
      <c r="Q139" s="73"/>
      <c r="R139" s="148">
        <f>R140</f>
        <v>0</v>
      </c>
      <c r="S139" s="73"/>
      <c r="T139" s="149">
        <f>T140</f>
        <v>0</v>
      </c>
      <c r="AT139" s="38" t="s">
        <v>76</v>
      </c>
      <c r="AU139" s="38" t="s">
        <v>204</v>
      </c>
      <c r="BK139" s="150">
        <f>BK140</f>
        <v>0</v>
      </c>
    </row>
    <row r="140" spans="2:65" s="152" customFormat="1" ht="25.9" customHeight="1">
      <c r="B140" s="151"/>
      <c r="D140" s="153" t="s">
        <v>76</v>
      </c>
      <c r="E140" s="154" t="s">
        <v>376</v>
      </c>
      <c r="F140" s="154" t="s">
        <v>1929</v>
      </c>
      <c r="J140" s="155">
        <f>BK140</f>
        <v>0</v>
      </c>
      <c r="L140" s="151"/>
      <c r="M140" s="156"/>
      <c r="P140" s="157">
        <f>P141+P203+P205+P207+P265+P267+P270</f>
        <v>0</v>
      </c>
      <c r="R140" s="157">
        <f>R141+R203+R205+R207+R265+R267+R270</f>
        <v>0</v>
      </c>
      <c r="T140" s="158">
        <f>T141+T203+T205+T207+T265+T267+T270</f>
        <v>0</v>
      </c>
      <c r="AR140" s="153" t="s">
        <v>258</v>
      </c>
      <c r="AT140" s="159" t="s">
        <v>76</v>
      </c>
      <c r="AU140" s="159" t="s">
        <v>77</v>
      </c>
      <c r="AY140" s="153" t="s">
        <v>245</v>
      </c>
      <c r="BK140" s="160">
        <f>BK141+BK203+BK205+BK207+BK265+BK267+BK270</f>
        <v>0</v>
      </c>
    </row>
    <row r="141" spans="2:65" s="152" customFormat="1" ht="22.9" customHeight="1">
      <c r="B141" s="151"/>
      <c r="D141" s="153" t="s">
        <v>76</v>
      </c>
      <c r="E141" s="161" t="s">
        <v>1930</v>
      </c>
      <c r="F141" s="161" t="s">
        <v>1931</v>
      </c>
      <c r="J141" s="162">
        <f>BK141</f>
        <v>0</v>
      </c>
      <c r="L141" s="151"/>
      <c r="M141" s="156"/>
      <c r="P141" s="157">
        <f>P142+P150+P156+P167+P173+P181+P196+P201</f>
        <v>0</v>
      </c>
      <c r="R141" s="157">
        <f>R142+R150+R156+R167+R173+R181+R196+R201</f>
        <v>0</v>
      </c>
      <c r="T141" s="158">
        <f>T142+T150+T156+T167+T173+T181+T196+T201</f>
        <v>0</v>
      </c>
      <c r="AR141" s="153" t="s">
        <v>258</v>
      </c>
      <c r="AT141" s="159" t="s">
        <v>76</v>
      </c>
      <c r="AU141" s="159" t="s">
        <v>8</v>
      </c>
      <c r="AY141" s="153" t="s">
        <v>245</v>
      </c>
      <c r="BK141" s="160">
        <f>BK142+BK150+BK156+BK167+BK173+BK181+BK196+BK201</f>
        <v>0</v>
      </c>
    </row>
    <row r="142" spans="2:65" s="152" customFormat="1" ht="20.85" customHeight="1">
      <c r="B142" s="151"/>
      <c r="D142" s="153" t="s">
        <v>76</v>
      </c>
      <c r="E142" s="161" t="s">
        <v>1932</v>
      </c>
      <c r="F142" s="161" t="s">
        <v>1933</v>
      </c>
      <c r="J142" s="162">
        <f>BK142</f>
        <v>0</v>
      </c>
      <c r="L142" s="151"/>
      <c r="M142" s="156"/>
      <c r="P142" s="157">
        <f>SUM(P143:P149)</f>
        <v>0</v>
      </c>
      <c r="R142" s="157">
        <f>SUM(R143:R149)</f>
        <v>0</v>
      </c>
      <c r="T142" s="158">
        <f>SUM(T143:T149)</f>
        <v>0</v>
      </c>
      <c r="AR142" s="153" t="s">
        <v>8</v>
      </c>
      <c r="AT142" s="159" t="s">
        <v>76</v>
      </c>
      <c r="AU142" s="159" t="s">
        <v>86</v>
      </c>
      <c r="AY142" s="153" t="s">
        <v>245</v>
      </c>
      <c r="BK142" s="160">
        <f>SUM(BK143:BK149)</f>
        <v>0</v>
      </c>
    </row>
    <row r="143" spans="2:65" s="51" customFormat="1" ht="16.5" customHeight="1">
      <c r="B143" s="50"/>
      <c r="C143" s="190" t="s">
        <v>8</v>
      </c>
      <c r="D143" s="190" t="s">
        <v>376</v>
      </c>
      <c r="E143" s="191" t="s">
        <v>1934</v>
      </c>
      <c r="F143" s="192" t="s">
        <v>1935</v>
      </c>
      <c r="G143" s="193" t="s">
        <v>566</v>
      </c>
      <c r="H143" s="194">
        <v>10</v>
      </c>
      <c r="I143" s="25"/>
      <c r="J143" s="195">
        <f t="shared" ref="J143:J149" si="0">ROUND(I143*H143,0)</f>
        <v>0</v>
      </c>
      <c r="K143" s="192" t="s">
        <v>1</v>
      </c>
      <c r="L143" s="196"/>
      <c r="M143" s="197" t="s">
        <v>1</v>
      </c>
      <c r="N143" s="198" t="s">
        <v>42</v>
      </c>
      <c r="P143" s="171">
        <f t="shared" ref="P143:P149" si="1">O143*H143</f>
        <v>0</v>
      </c>
      <c r="Q143" s="171">
        <v>0</v>
      </c>
      <c r="R143" s="171">
        <f t="shared" ref="R143:R149" si="2">Q143*H143</f>
        <v>0</v>
      </c>
      <c r="S143" s="171">
        <v>0</v>
      </c>
      <c r="T143" s="172">
        <f t="shared" ref="T143:T149" si="3">S143*H143</f>
        <v>0</v>
      </c>
      <c r="AR143" s="173" t="s">
        <v>309</v>
      </c>
      <c r="AT143" s="173" t="s">
        <v>376</v>
      </c>
      <c r="AU143" s="173" t="s">
        <v>258</v>
      </c>
      <c r="AY143" s="38" t="s">
        <v>245</v>
      </c>
      <c r="BE143" s="174">
        <f t="shared" ref="BE143:BE149" si="4">IF(N143="základní",J143,0)</f>
        <v>0</v>
      </c>
      <c r="BF143" s="174">
        <f t="shared" ref="BF143:BF149" si="5">IF(N143="snížená",J143,0)</f>
        <v>0</v>
      </c>
      <c r="BG143" s="174">
        <f t="shared" ref="BG143:BG149" si="6">IF(N143="zákl. přenesená",J143,0)</f>
        <v>0</v>
      </c>
      <c r="BH143" s="174">
        <f t="shared" ref="BH143:BH149" si="7">IF(N143="sníž. přenesená",J143,0)</f>
        <v>0</v>
      </c>
      <c r="BI143" s="174">
        <f t="shared" ref="BI143:BI149" si="8">IF(N143="nulová",J143,0)</f>
        <v>0</v>
      </c>
      <c r="BJ143" s="38" t="s">
        <v>8</v>
      </c>
      <c r="BK143" s="174">
        <f t="shared" ref="BK143:BK149" si="9">ROUND(I143*H143,0)</f>
        <v>0</v>
      </c>
      <c r="BL143" s="38" t="s">
        <v>92</v>
      </c>
      <c r="BM143" s="173" t="s">
        <v>86</v>
      </c>
    </row>
    <row r="144" spans="2:65" s="51" customFormat="1" ht="16.5" customHeight="1">
      <c r="B144" s="50"/>
      <c r="C144" s="190" t="s">
        <v>86</v>
      </c>
      <c r="D144" s="190" t="s">
        <v>376</v>
      </c>
      <c r="E144" s="191" t="s">
        <v>1936</v>
      </c>
      <c r="F144" s="192" t="s">
        <v>1937</v>
      </c>
      <c r="G144" s="193" t="s">
        <v>566</v>
      </c>
      <c r="H144" s="194">
        <v>6</v>
      </c>
      <c r="I144" s="25"/>
      <c r="J144" s="195">
        <f t="shared" si="0"/>
        <v>0</v>
      </c>
      <c r="K144" s="192" t="s">
        <v>1</v>
      </c>
      <c r="L144" s="196"/>
      <c r="M144" s="197" t="s">
        <v>1</v>
      </c>
      <c r="N144" s="198" t="s">
        <v>42</v>
      </c>
      <c r="P144" s="171">
        <f t="shared" si="1"/>
        <v>0</v>
      </c>
      <c r="Q144" s="171">
        <v>0</v>
      </c>
      <c r="R144" s="171">
        <f t="shared" si="2"/>
        <v>0</v>
      </c>
      <c r="S144" s="171">
        <v>0</v>
      </c>
      <c r="T144" s="172">
        <f t="shared" si="3"/>
        <v>0</v>
      </c>
      <c r="AR144" s="173" t="s">
        <v>309</v>
      </c>
      <c r="AT144" s="173" t="s">
        <v>376</v>
      </c>
      <c r="AU144" s="173" t="s">
        <v>258</v>
      </c>
      <c r="AY144" s="38" t="s">
        <v>245</v>
      </c>
      <c r="BE144" s="174">
        <f t="shared" si="4"/>
        <v>0</v>
      </c>
      <c r="BF144" s="174">
        <f t="shared" si="5"/>
        <v>0</v>
      </c>
      <c r="BG144" s="174">
        <f t="shared" si="6"/>
        <v>0</v>
      </c>
      <c r="BH144" s="174">
        <f t="shared" si="7"/>
        <v>0</v>
      </c>
      <c r="BI144" s="174">
        <f t="shared" si="8"/>
        <v>0</v>
      </c>
      <c r="BJ144" s="38" t="s">
        <v>8</v>
      </c>
      <c r="BK144" s="174">
        <f t="shared" si="9"/>
        <v>0</v>
      </c>
      <c r="BL144" s="38" t="s">
        <v>92</v>
      </c>
      <c r="BM144" s="173" t="s">
        <v>92</v>
      </c>
    </row>
    <row r="145" spans="2:65" s="51" customFormat="1" ht="16.5" customHeight="1">
      <c r="B145" s="50"/>
      <c r="C145" s="190" t="s">
        <v>258</v>
      </c>
      <c r="D145" s="190" t="s">
        <v>376</v>
      </c>
      <c r="E145" s="191" t="s">
        <v>1938</v>
      </c>
      <c r="F145" s="192" t="s">
        <v>1939</v>
      </c>
      <c r="G145" s="193" t="s">
        <v>566</v>
      </c>
      <c r="H145" s="194">
        <v>8</v>
      </c>
      <c r="I145" s="25"/>
      <c r="J145" s="195">
        <f t="shared" si="0"/>
        <v>0</v>
      </c>
      <c r="K145" s="192" t="s">
        <v>1</v>
      </c>
      <c r="L145" s="196"/>
      <c r="M145" s="197" t="s">
        <v>1</v>
      </c>
      <c r="N145" s="198" t="s">
        <v>42</v>
      </c>
      <c r="P145" s="171">
        <f t="shared" si="1"/>
        <v>0</v>
      </c>
      <c r="Q145" s="171">
        <v>0</v>
      </c>
      <c r="R145" s="171">
        <f t="shared" si="2"/>
        <v>0</v>
      </c>
      <c r="S145" s="171">
        <v>0</v>
      </c>
      <c r="T145" s="172">
        <f t="shared" si="3"/>
        <v>0</v>
      </c>
      <c r="AR145" s="173" t="s">
        <v>309</v>
      </c>
      <c r="AT145" s="173" t="s">
        <v>376</v>
      </c>
      <c r="AU145" s="173" t="s">
        <v>258</v>
      </c>
      <c r="AY145" s="38" t="s">
        <v>245</v>
      </c>
      <c r="BE145" s="174">
        <f t="shared" si="4"/>
        <v>0</v>
      </c>
      <c r="BF145" s="174">
        <f t="shared" si="5"/>
        <v>0</v>
      </c>
      <c r="BG145" s="174">
        <f t="shared" si="6"/>
        <v>0</v>
      </c>
      <c r="BH145" s="174">
        <f t="shared" si="7"/>
        <v>0</v>
      </c>
      <c r="BI145" s="174">
        <f t="shared" si="8"/>
        <v>0</v>
      </c>
      <c r="BJ145" s="38" t="s">
        <v>8</v>
      </c>
      <c r="BK145" s="174">
        <f t="shared" si="9"/>
        <v>0</v>
      </c>
      <c r="BL145" s="38" t="s">
        <v>92</v>
      </c>
      <c r="BM145" s="173" t="s">
        <v>293</v>
      </c>
    </row>
    <row r="146" spans="2:65" s="51" customFormat="1" ht="16.5" customHeight="1">
      <c r="B146" s="50"/>
      <c r="C146" s="190" t="s">
        <v>92</v>
      </c>
      <c r="D146" s="190" t="s">
        <v>376</v>
      </c>
      <c r="E146" s="191" t="s">
        <v>1940</v>
      </c>
      <c r="F146" s="192" t="s">
        <v>1941</v>
      </c>
      <c r="G146" s="193" t="s">
        <v>1942</v>
      </c>
      <c r="H146" s="194">
        <v>6</v>
      </c>
      <c r="I146" s="25"/>
      <c r="J146" s="195">
        <f t="shared" si="0"/>
        <v>0</v>
      </c>
      <c r="K146" s="192" t="s">
        <v>1</v>
      </c>
      <c r="L146" s="196"/>
      <c r="M146" s="197" t="s">
        <v>1</v>
      </c>
      <c r="N146" s="198" t="s">
        <v>42</v>
      </c>
      <c r="P146" s="171">
        <f t="shared" si="1"/>
        <v>0</v>
      </c>
      <c r="Q146" s="171">
        <v>0</v>
      </c>
      <c r="R146" s="171">
        <f t="shared" si="2"/>
        <v>0</v>
      </c>
      <c r="S146" s="171">
        <v>0</v>
      </c>
      <c r="T146" s="172">
        <f t="shared" si="3"/>
        <v>0</v>
      </c>
      <c r="AR146" s="173" t="s">
        <v>309</v>
      </c>
      <c r="AT146" s="173" t="s">
        <v>376</v>
      </c>
      <c r="AU146" s="173" t="s">
        <v>258</v>
      </c>
      <c r="AY146" s="38" t="s">
        <v>245</v>
      </c>
      <c r="BE146" s="174">
        <f t="shared" si="4"/>
        <v>0</v>
      </c>
      <c r="BF146" s="174">
        <f t="shared" si="5"/>
        <v>0</v>
      </c>
      <c r="BG146" s="174">
        <f t="shared" si="6"/>
        <v>0</v>
      </c>
      <c r="BH146" s="174">
        <f t="shared" si="7"/>
        <v>0</v>
      </c>
      <c r="BI146" s="174">
        <f t="shared" si="8"/>
        <v>0</v>
      </c>
      <c r="BJ146" s="38" t="s">
        <v>8</v>
      </c>
      <c r="BK146" s="174">
        <f t="shared" si="9"/>
        <v>0</v>
      </c>
      <c r="BL146" s="38" t="s">
        <v>92</v>
      </c>
      <c r="BM146" s="173" t="s">
        <v>309</v>
      </c>
    </row>
    <row r="147" spans="2:65" s="51" customFormat="1" ht="16.5" customHeight="1">
      <c r="B147" s="50"/>
      <c r="C147" s="190" t="s">
        <v>95</v>
      </c>
      <c r="D147" s="190" t="s">
        <v>376</v>
      </c>
      <c r="E147" s="191" t="s">
        <v>1943</v>
      </c>
      <c r="F147" s="192" t="s">
        <v>1944</v>
      </c>
      <c r="G147" s="193" t="s">
        <v>1942</v>
      </c>
      <c r="H147" s="194">
        <v>20</v>
      </c>
      <c r="I147" s="25"/>
      <c r="J147" s="195">
        <f t="shared" si="0"/>
        <v>0</v>
      </c>
      <c r="K147" s="192" t="s">
        <v>1</v>
      </c>
      <c r="L147" s="196"/>
      <c r="M147" s="197" t="s">
        <v>1</v>
      </c>
      <c r="N147" s="198" t="s">
        <v>42</v>
      </c>
      <c r="P147" s="171">
        <f t="shared" si="1"/>
        <v>0</v>
      </c>
      <c r="Q147" s="171">
        <v>0</v>
      </c>
      <c r="R147" s="171">
        <f t="shared" si="2"/>
        <v>0</v>
      </c>
      <c r="S147" s="171">
        <v>0</v>
      </c>
      <c r="T147" s="172">
        <f t="shared" si="3"/>
        <v>0</v>
      </c>
      <c r="AR147" s="173" t="s">
        <v>309</v>
      </c>
      <c r="AT147" s="173" t="s">
        <v>376</v>
      </c>
      <c r="AU147" s="173" t="s">
        <v>258</v>
      </c>
      <c r="AY147" s="38" t="s">
        <v>245</v>
      </c>
      <c r="BE147" s="174">
        <f t="shared" si="4"/>
        <v>0</v>
      </c>
      <c r="BF147" s="174">
        <f t="shared" si="5"/>
        <v>0</v>
      </c>
      <c r="BG147" s="174">
        <f t="shared" si="6"/>
        <v>0</v>
      </c>
      <c r="BH147" s="174">
        <f t="shared" si="7"/>
        <v>0</v>
      </c>
      <c r="BI147" s="174">
        <f t="shared" si="8"/>
        <v>0</v>
      </c>
      <c r="BJ147" s="38" t="s">
        <v>8</v>
      </c>
      <c r="BK147" s="174">
        <f t="shared" si="9"/>
        <v>0</v>
      </c>
      <c r="BL147" s="38" t="s">
        <v>92</v>
      </c>
      <c r="BM147" s="173" t="s">
        <v>322</v>
      </c>
    </row>
    <row r="148" spans="2:65" s="51" customFormat="1" ht="16.5" customHeight="1">
      <c r="B148" s="50"/>
      <c r="C148" s="190" t="s">
        <v>293</v>
      </c>
      <c r="D148" s="190" t="s">
        <v>376</v>
      </c>
      <c r="E148" s="191" t="s">
        <v>1945</v>
      </c>
      <c r="F148" s="192" t="s">
        <v>1946</v>
      </c>
      <c r="G148" s="193" t="s">
        <v>1942</v>
      </c>
      <c r="H148" s="194">
        <v>3</v>
      </c>
      <c r="I148" s="25"/>
      <c r="J148" s="195">
        <f t="shared" si="0"/>
        <v>0</v>
      </c>
      <c r="K148" s="192" t="s">
        <v>1</v>
      </c>
      <c r="L148" s="196"/>
      <c r="M148" s="197" t="s">
        <v>1</v>
      </c>
      <c r="N148" s="198" t="s">
        <v>42</v>
      </c>
      <c r="P148" s="171">
        <f t="shared" si="1"/>
        <v>0</v>
      </c>
      <c r="Q148" s="171">
        <v>0</v>
      </c>
      <c r="R148" s="171">
        <f t="shared" si="2"/>
        <v>0</v>
      </c>
      <c r="S148" s="171">
        <v>0</v>
      </c>
      <c r="T148" s="172">
        <f t="shared" si="3"/>
        <v>0</v>
      </c>
      <c r="AR148" s="173" t="s">
        <v>309</v>
      </c>
      <c r="AT148" s="173" t="s">
        <v>376</v>
      </c>
      <c r="AU148" s="173" t="s">
        <v>258</v>
      </c>
      <c r="AY148" s="38" t="s">
        <v>245</v>
      </c>
      <c r="BE148" s="174">
        <f t="shared" si="4"/>
        <v>0</v>
      </c>
      <c r="BF148" s="174">
        <f t="shared" si="5"/>
        <v>0</v>
      </c>
      <c r="BG148" s="174">
        <f t="shared" si="6"/>
        <v>0</v>
      </c>
      <c r="BH148" s="174">
        <f t="shared" si="7"/>
        <v>0</v>
      </c>
      <c r="BI148" s="174">
        <f t="shared" si="8"/>
        <v>0</v>
      </c>
      <c r="BJ148" s="38" t="s">
        <v>8</v>
      </c>
      <c r="BK148" s="174">
        <f t="shared" si="9"/>
        <v>0</v>
      </c>
      <c r="BL148" s="38" t="s">
        <v>92</v>
      </c>
      <c r="BM148" s="173" t="s">
        <v>363</v>
      </c>
    </row>
    <row r="149" spans="2:65" s="51" customFormat="1" ht="16.5" customHeight="1">
      <c r="B149" s="50"/>
      <c r="C149" s="190" t="s">
        <v>301</v>
      </c>
      <c r="D149" s="190" t="s">
        <v>376</v>
      </c>
      <c r="E149" s="191" t="s">
        <v>1947</v>
      </c>
      <c r="F149" s="192" t="s">
        <v>1948</v>
      </c>
      <c r="G149" s="193" t="s">
        <v>1942</v>
      </c>
      <c r="H149" s="194">
        <v>10</v>
      </c>
      <c r="I149" s="25"/>
      <c r="J149" s="195">
        <f t="shared" si="0"/>
        <v>0</v>
      </c>
      <c r="K149" s="192" t="s">
        <v>1</v>
      </c>
      <c r="L149" s="196"/>
      <c r="M149" s="197" t="s">
        <v>1</v>
      </c>
      <c r="N149" s="198" t="s">
        <v>42</v>
      </c>
      <c r="P149" s="171">
        <f t="shared" si="1"/>
        <v>0</v>
      </c>
      <c r="Q149" s="171">
        <v>0</v>
      </c>
      <c r="R149" s="171">
        <f t="shared" si="2"/>
        <v>0</v>
      </c>
      <c r="S149" s="171">
        <v>0</v>
      </c>
      <c r="T149" s="172">
        <f t="shared" si="3"/>
        <v>0</v>
      </c>
      <c r="AR149" s="173" t="s">
        <v>309</v>
      </c>
      <c r="AT149" s="173" t="s">
        <v>376</v>
      </c>
      <c r="AU149" s="173" t="s">
        <v>258</v>
      </c>
      <c r="AY149" s="38" t="s">
        <v>245</v>
      </c>
      <c r="BE149" s="174">
        <f t="shared" si="4"/>
        <v>0</v>
      </c>
      <c r="BF149" s="174">
        <f t="shared" si="5"/>
        <v>0</v>
      </c>
      <c r="BG149" s="174">
        <f t="shared" si="6"/>
        <v>0</v>
      </c>
      <c r="BH149" s="174">
        <f t="shared" si="7"/>
        <v>0</v>
      </c>
      <c r="BI149" s="174">
        <f t="shared" si="8"/>
        <v>0</v>
      </c>
      <c r="BJ149" s="38" t="s">
        <v>8</v>
      </c>
      <c r="BK149" s="174">
        <f t="shared" si="9"/>
        <v>0</v>
      </c>
      <c r="BL149" s="38" t="s">
        <v>92</v>
      </c>
      <c r="BM149" s="173" t="s">
        <v>375</v>
      </c>
    </row>
    <row r="150" spans="2:65" s="152" customFormat="1" ht="20.85" customHeight="1">
      <c r="B150" s="151"/>
      <c r="D150" s="153" t="s">
        <v>76</v>
      </c>
      <c r="E150" s="161" t="s">
        <v>1949</v>
      </c>
      <c r="F150" s="161" t="s">
        <v>1950</v>
      </c>
      <c r="I150" s="21"/>
      <c r="J150" s="162">
        <f>BK150</f>
        <v>0</v>
      </c>
      <c r="L150" s="151"/>
      <c r="M150" s="156"/>
      <c r="P150" s="157">
        <f>SUM(P151:P155)</f>
        <v>0</v>
      </c>
      <c r="R150" s="157">
        <f>SUM(R151:R155)</f>
        <v>0</v>
      </c>
      <c r="T150" s="158">
        <f>SUM(T151:T155)</f>
        <v>0</v>
      </c>
      <c r="AR150" s="153" t="s">
        <v>8</v>
      </c>
      <c r="AT150" s="159" t="s">
        <v>76</v>
      </c>
      <c r="AU150" s="159" t="s">
        <v>86</v>
      </c>
      <c r="AY150" s="153" t="s">
        <v>245</v>
      </c>
      <c r="BK150" s="160">
        <f>SUM(BK151:BK155)</f>
        <v>0</v>
      </c>
    </row>
    <row r="151" spans="2:65" s="51" customFormat="1" ht="16.5" customHeight="1">
      <c r="B151" s="50"/>
      <c r="C151" s="190" t="s">
        <v>309</v>
      </c>
      <c r="D151" s="190" t="s">
        <v>376</v>
      </c>
      <c r="E151" s="191" t="s">
        <v>1951</v>
      </c>
      <c r="F151" s="192" t="s">
        <v>1952</v>
      </c>
      <c r="G151" s="193" t="s">
        <v>566</v>
      </c>
      <c r="H151" s="194">
        <v>55</v>
      </c>
      <c r="I151" s="25"/>
      <c r="J151" s="195">
        <f>ROUND(I151*H151,0)</f>
        <v>0</v>
      </c>
      <c r="K151" s="192" t="s">
        <v>1</v>
      </c>
      <c r="L151" s="196"/>
      <c r="M151" s="197" t="s">
        <v>1</v>
      </c>
      <c r="N151" s="198" t="s">
        <v>42</v>
      </c>
      <c r="P151" s="171">
        <f>O151*H151</f>
        <v>0</v>
      </c>
      <c r="Q151" s="171">
        <v>0</v>
      </c>
      <c r="R151" s="171">
        <f>Q151*H151</f>
        <v>0</v>
      </c>
      <c r="S151" s="171">
        <v>0</v>
      </c>
      <c r="T151" s="172">
        <f>S151*H151</f>
        <v>0</v>
      </c>
      <c r="AR151" s="173" t="s">
        <v>309</v>
      </c>
      <c r="AT151" s="173" t="s">
        <v>376</v>
      </c>
      <c r="AU151" s="173" t="s">
        <v>258</v>
      </c>
      <c r="AY151" s="38" t="s">
        <v>245</v>
      </c>
      <c r="BE151" s="174">
        <f>IF(N151="základní",J151,0)</f>
        <v>0</v>
      </c>
      <c r="BF151" s="174">
        <f>IF(N151="snížená",J151,0)</f>
        <v>0</v>
      </c>
      <c r="BG151" s="174">
        <f>IF(N151="zákl. přenesená",J151,0)</f>
        <v>0</v>
      </c>
      <c r="BH151" s="174">
        <f>IF(N151="sníž. přenesená",J151,0)</f>
        <v>0</v>
      </c>
      <c r="BI151" s="174">
        <f>IF(N151="nulová",J151,0)</f>
        <v>0</v>
      </c>
      <c r="BJ151" s="38" t="s">
        <v>8</v>
      </c>
      <c r="BK151" s="174">
        <f>ROUND(I151*H151,0)</f>
        <v>0</v>
      </c>
      <c r="BL151" s="38" t="s">
        <v>92</v>
      </c>
      <c r="BM151" s="173" t="s">
        <v>407</v>
      </c>
    </row>
    <row r="152" spans="2:65" s="51" customFormat="1" ht="16.5" customHeight="1">
      <c r="B152" s="50"/>
      <c r="C152" s="190" t="s">
        <v>317</v>
      </c>
      <c r="D152" s="190" t="s">
        <v>376</v>
      </c>
      <c r="E152" s="191" t="s">
        <v>1953</v>
      </c>
      <c r="F152" s="192" t="s">
        <v>1954</v>
      </c>
      <c r="G152" s="193" t="s">
        <v>566</v>
      </c>
      <c r="H152" s="194">
        <v>370</v>
      </c>
      <c r="I152" s="25"/>
      <c r="J152" s="195">
        <f>ROUND(I152*H152,0)</f>
        <v>0</v>
      </c>
      <c r="K152" s="192" t="s">
        <v>1</v>
      </c>
      <c r="L152" s="196"/>
      <c r="M152" s="197" t="s">
        <v>1</v>
      </c>
      <c r="N152" s="198" t="s">
        <v>42</v>
      </c>
      <c r="P152" s="171">
        <f>O152*H152</f>
        <v>0</v>
      </c>
      <c r="Q152" s="171">
        <v>0</v>
      </c>
      <c r="R152" s="171">
        <f>Q152*H152</f>
        <v>0</v>
      </c>
      <c r="S152" s="171">
        <v>0</v>
      </c>
      <c r="T152" s="172">
        <f>S152*H152</f>
        <v>0</v>
      </c>
      <c r="AR152" s="173" t="s">
        <v>309</v>
      </c>
      <c r="AT152" s="173" t="s">
        <v>376</v>
      </c>
      <c r="AU152" s="173" t="s">
        <v>258</v>
      </c>
      <c r="AY152" s="38" t="s">
        <v>245</v>
      </c>
      <c r="BE152" s="174">
        <f>IF(N152="základní",J152,0)</f>
        <v>0</v>
      </c>
      <c r="BF152" s="174">
        <f>IF(N152="snížená",J152,0)</f>
        <v>0</v>
      </c>
      <c r="BG152" s="174">
        <f>IF(N152="zákl. přenesená",J152,0)</f>
        <v>0</v>
      </c>
      <c r="BH152" s="174">
        <f>IF(N152="sníž. přenesená",J152,0)</f>
        <v>0</v>
      </c>
      <c r="BI152" s="174">
        <f>IF(N152="nulová",J152,0)</f>
        <v>0</v>
      </c>
      <c r="BJ152" s="38" t="s">
        <v>8</v>
      </c>
      <c r="BK152" s="174">
        <f>ROUND(I152*H152,0)</f>
        <v>0</v>
      </c>
      <c r="BL152" s="38" t="s">
        <v>92</v>
      </c>
      <c r="BM152" s="173" t="s">
        <v>418</v>
      </c>
    </row>
    <row r="153" spans="2:65" s="51" customFormat="1" ht="16.5" customHeight="1">
      <c r="B153" s="50"/>
      <c r="C153" s="190" t="s">
        <v>322</v>
      </c>
      <c r="D153" s="190" t="s">
        <v>376</v>
      </c>
      <c r="E153" s="191" t="s">
        <v>1955</v>
      </c>
      <c r="F153" s="192" t="s">
        <v>1956</v>
      </c>
      <c r="G153" s="193" t="s">
        <v>566</v>
      </c>
      <c r="H153" s="194">
        <v>156</v>
      </c>
      <c r="I153" s="25"/>
      <c r="J153" s="195">
        <f>ROUND(I153*H153,0)</f>
        <v>0</v>
      </c>
      <c r="K153" s="192" t="s">
        <v>1</v>
      </c>
      <c r="L153" s="196"/>
      <c r="M153" s="197" t="s">
        <v>1</v>
      </c>
      <c r="N153" s="198" t="s">
        <v>42</v>
      </c>
      <c r="P153" s="171">
        <f>O153*H153</f>
        <v>0</v>
      </c>
      <c r="Q153" s="171">
        <v>0</v>
      </c>
      <c r="R153" s="171">
        <f>Q153*H153</f>
        <v>0</v>
      </c>
      <c r="S153" s="171">
        <v>0</v>
      </c>
      <c r="T153" s="172">
        <f>S153*H153</f>
        <v>0</v>
      </c>
      <c r="AR153" s="173" t="s">
        <v>309</v>
      </c>
      <c r="AT153" s="173" t="s">
        <v>376</v>
      </c>
      <c r="AU153" s="173" t="s">
        <v>258</v>
      </c>
      <c r="AY153" s="38" t="s">
        <v>245</v>
      </c>
      <c r="BE153" s="174">
        <f>IF(N153="základní",J153,0)</f>
        <v>0</v>
      </c>
      <c r="BF153" s="174">
        <f>IF(N153="snížená",J153,0)</f>
        <v>0</v>
      </c>
      <c r="BG153" s="174">
        <f>IF(N153="zákl. přenesená",J153,0)</f>
        <v>0</v>
      </c>
      <c r="BH153" s="174">
        <f>IF(N153="sníž. přenesená",J153,0)</f>
        <v>0</v>
      </c>
      <c r="BI153" s="174">
        <f>IF(N153="nulová",J153,0)</f>
        <v>0</v>
      </c>
      <c r="BJ153" s="38" t="s">
        <v>8</v>
      </c>
      <c r="BK153" s="174">
        <f>ROUND(I153*H153,0)</f>
        <v>0</v>
      </c>
      <c r="BL153" s="38" t="s">
        <v>92</v>
      </c>
      <c r="BM153" s="173" t="s">
        <v>428</v>
      </c>
    </row>
    <row r="154" spans="2:65" s="51" customFormat="1" ht="16.5" customHeight="1">
      <c r="B154" s="50"/>
      <c r="C154" s="190" t="s">
        <v>82</v>
      </c>
      <c r="D154" s="190" t="s">
        <v>376</v>
      </c>
      <c r="E154" s="191" t="s">
        <v>1957</v>
      </c>
      <c r="F154" s="192" t="s">
        <v>1958</v>
      </c>
      <c r="G154" s="193" t="s">
        <v>566</v>
      </c>
      <c r="H154" s="194">
        <v>74</v>
      </c>
      <c r="I154" s="25"/>
      <c r="J154" s="195">
        <f>ROUND(I154*H154,0)</f>
        <v>0</v>
      </c>
      <c r="K154" s="192" t="s">
        <v>1</v>
      </c>
      <c r="L154" s="196"/>
      <c r="M154" s="197" t="s">
        <v>1</v>
      </c>
      <c r="N154" s="198" t="s">
        <v>42</v>
      </c>
      <c r="P154" s="171">
        <f>O154*H154</f>
        <v>0</v>
      </c>
      <c r="Q154" s="171">
        <v>0</v>
      </c>
      <c r="R154" s="171">
        <f>Q154*H154</f>
        <v>0</v>
      </c>
      <c r="S154" s="171">
        <v>0</v>
      </c>
      <c r="T154" s="172">
        <f>S154*H154</f>
        <v>0</v>
      </c>
      <c r="AR154" s="173" t="s">
        <v>309</v>
      </c>
      <c r="AT154" s="173" t="s">
        <v>376</v>
      </c>
      <c r="AU154" s="173" t="s">
        <v>258</v>
      </c>
      <c r="AY154" s="38" t="s">
        <v>245</v>
      </c>
      <c r="BE154" s="174">
        <f>IF(N154="základní",J154,0)</f>
        <v>0</v>
      </c>
      <c r="BF154" s="174">
        <f>IF(N154="snížená",J154,0)</f>
        <v>0</v>
      </c>
      <c r="BG154" s="174">
        <f>IF(N154="zákl. přenesená",J154,0)</f>
        <v>0</v>
      </c>
      <c r="BH154" s="174">
        <f>IF(N154="sníž. přenesená",J154,0)</f>
        <v>0</v>
      </c>
      <c r="BI154" s="174">
        <f>IF(N154="nulová",J154,0)</f>
        <v>0</v>
      </c>
      <c r="BJ154" s="38" t="s">
        <v>8</v>
      </c>
      <c r="BK154" s="174">
        <f>ROUND(I154*H154,0)</f>
        <v>0</v>
      </c>
      <c r="BL154" s="38" t="s">
        <v>92</v>
      </c>
      <c r="BM154" s="173" t="s">
        <v>451</v>
      </c>
    </row>
    <row r="155" spans="2:65" s="51" customFormat="1" ht="16.5" customHeight="1">
      <c r="B155" s="50"/>
      <c r="C155" s="190" t="s">
        <v>363</v>
      </c>
      <c r="D155" s="190" t="s">
        <v>376</v>
      </c>
      <c r="E155" s="191" t="s">
        <v>1959</v>
      </c>
      <c r="F155" s="192" t="s">
        <v>1960</v>
      </c>
      <c r="G155" s="193" t="s">
        <v>566</v>
      </c>
      <c r="H155" s="194">
        <v>15</v>
      </c>
      <c r="I155" s="25"/>
      <c r="J155" s="195">
        <f>ROUND(I155*H155,0)</f>
        <v>0</v>
      </c>
      <c r="K155" s="192" t="s">
        <v>1</v>
      </c>
      <c r="L155" s="196"/>
      <c r="M155" s="197" t="s">
        <v>1</v>
      </c>
      <c r="N155" s="198" t="s">
        <v>42</v>
      </c>
      <c r="P155" s="171">
        <f>O155*H155</f>
        <v>0</v>
      </c>
      <c r="Q155" s="171">
        <v>0</v>
      </c>
      <c r="R155" s="171">
        <f>Q155*H155</f>
        <v>0</v>
      </c>
      <c r="S155" s="171">
        <v>0</v>
      </c>
      <c r="T155" s="172">
        <f>S155*H155</f>
        <v>0</v>
      </c>
      <c r="AR155" s="173" t="s">
        <v>309</v>
      </c>
      <c r="AT155" s="173" t="s">
        <v>376</v>
      </c>
      <c r="AU155" s="173" t="s">
        <v>258</v>
      </c>
      <c r="AY155" s="38" t="s">
        <v>245</v>
      </c>
      <c r="BE155" s="174">
        <f>IF(N155="základní",J155,0)</f>
        <v>0</v>
      </c>
      <c r="BF155" s="174">
        <f>IF(N155="snížená",J155,0)</f>
        <v>0</v>
      </c>
      <c r="BG155" s="174">
        <f>IF(N155="zákl. přenesená",J155,0)</f>
        <v>0</v>
      </c>
      <c r="BH155" s="174">
        <f>IF(N155="sníž. přenesená",J155,0)</f>
        <v>0</v>
      </c>
      <c r="BI155" s="174">
        <f>IF(N155="nulová",J155,0)</f>
        <v>0</v>
      </c>
      <c r="BJ155" s="38" t="s">
        <v>8</v>
      </c>
      <c r="BK155" s="174">
        <f>ROUND(I155*H155,0)</f>
        <v>0</v>
      </c>
      <c r="BL155" s="38" t="s">
        <v>92</v>
      </c>
      <c r="BM155" s="173" t="s">
        <v>472</v>
      </c>
    </row>
    <row r="156" spans="2:65" s="152" customFormat="1" ht="20.85" customHeight="1">
      <c r="B156" s="151"/>
      <c r="D156" s="153" t="s">
        <v>76</v>
      </c>
      <c r="E156" s="161" t="s">
        <v>1961</v>
      </c>
      <c r="F156" s="161" t="s">
        <v>1962</v>
      </c>
      <c r="I156" s="21"/>
      <c r="J156" s="162">
        <f>BK156</f>
        <v>0</v>
      </c>
      <c r="L156" s="151"/>
      <c r="M156" s="156"/>
      <c r="P156" s="157">
        <f>SUM(P157:P166)</f>
        <v>0</v>
      </c>
      <c r="R156" s="157">
        <f>SUM(R157:R166)</f>
        <v>0</v>
      </c>
      <c r="T156" s="158">
        <f>SUM(T157:T166)</f>
        <v>0</v>
      </c>
      <c r="AR156" s="153" t="s">
        <v>8</v>
      </c>
      <c r="AT156" s="159" t="s">
        <v>76</v>
      </c>
      <c r="AU156" s="159" t="s">
        <v>86</v>
      </c>
      <c r="AY156" s="153" t="s">
        <v>245</v>
      </c>
      <c r="BK156" s="160">
        <f>SUM(BK157:BK166)</f>
        <v>0</v>
      </c>
    </row>
    <row r="157" spans="2:65" s="51" customFormat="1" ht="16.5" customHeight="1">
      <c r="B157" s="50"/>
      <c r="C157" s="190" t="s">
        <v>369</v>
      </c>
      <c r="D157" s="190" t="s">
        <v>376</v>
      </c>
      <c r="E157" s="191" t="s">
        <v>1963</v>
      </c>
      <c r="F157" s="192" t="s">
        <v>1964</v>
      </c>
      <c r="G157" s="193" t="s">
        <v>1942</v>
      </c>
      <c r="H157" s="194">
        <v>3</v>
      </c>
      <c r="I157" s="25"/>
      <c r="J157" s="195">
        <f t="shared" ref="J157:J166" si="10">ROUND(I157*H157,0)</f>
        <v>0</v>
      </c>
      <c r="K157" s="192" t="s">
        <v>1</v>
      </c>
      <c r="L157" s="196"/>
      <c r="M157" s="197" t="s">
        <v>1</v>
      </c>
      <c r="N157" s="198" t="s">
        <v>42</v>
      </c>
      <c r="P157" s="171">
        <f t="shared" ref="P157:P166" si="11">O157*H157</f>
        <v>0</v>
      </c>
      <c r="Q157" s="171">
        <v>0</v>
      </c>
      <c r="R157" s="171">
        <f t="shared" ref="R157:R166" si="12">Q157*H157</f>
        <v>0</v>
      </c>
      <c r="S157" s="171">
        <v>0</v>
      </c>
      <c r="T157" s="172">
        <f t="shared" ref="T157:T166" si="13">S157*H157</f>
        <v>0</v>
      </c>
      <c r="AR157" s="173" t="s">
        <v>309</v>
      </c>
      <c r="AT157" s="173" t="s">
        <v>376</v>
      </c>
      <c r="AU157" s="173" t="s">
        <v>258</v>
      </c>
      <c r="AY157" s="38" t="s">
        <v>245</v>
      </c>
      <c r="BE157" s="174">
        <f t="shared" ref="BE157:BE166" si="14">IF(N157="základní",J157,0)</f>
        <v>0</v>
      </c>
      <c r="BF157" s="174">
        <f t="shared" ref="BF157:BF166" si="15">IF(N157="snížená",J157,0)</f>
        <v>0</v>
      </c>
      <c r="BG157" s="174">
        <f t="shared" ref="BG157:BG166" si="16">IF(N157="zákl. přenesená",J157,0)</f>
        <v>0</v>
      </c>
      <c r="BH157" s="174">
        <f t="shared" ref="BH157:BH166" si="17">IF(N157="sníž. přenesená",J157,0)</f>
        <v>0</v>
      </c>
      <c r="BI157" s="174">
        <f t="shared" ref="BI157:BI166" si="18">IF(N157="nulová",J157,0)</f>
        <v>0</v>
      </c>
      <c r="BJ157" s="38" t="s">
        <v>8</v>
      </c>
      <c r="BK157" s="174">
        <f t="shared" ref="BK157:BK166" si="19">ROUND(I157*H157,0)</f>
        <v>0</v>
      </c>
      <c r="BL157" s="38" t="s">
        <v>92</v>
      </c>
      <c r="BM157" s="173" t="s">
        <v>484</v>
      </c>
    </row>
    <row r="158" spans="2:65" s="51" customFormat="1" ht="16.5" customHeight="1">
      <c r="B158" s="50"/>
      <c r="C158" s="190" t="s">
        <v>375</v>
      </c>
      <c r="D158" s="190" t="s">
        <v>376</v>
      </c>
      <c r="E158" s="191" t="s">
        <v>1965</v>
      </c>
      <c r="F158" s="192" t="s">
        <v>1966</v>
      </c>
      <c r="G158" s="193" t="s">
        <v>1942</v>
      </c>
      <c r="H158" s="194">
        <v>1</v>
      </c>
      <c r="I158" s="25"/>
      <c r="J158" s="195">
        <f t="shared" si="10"/>
        <v>0</v>
      </c>
      <c r="K158" s="192" t="s">
        <v>1</v>
      </c>
      <c r="L158" s="196"/>
      <c r="M158" s="197" t="s">
        <v>1</v>
      </c>
      <c r="N158" s="198" t="s">
        <v>42</v>
      </c>
      <c r="P158" s="171">
        <f t="shared" si="11"/>
        <v>0</v>
      </c>
      <c r="Q158" s="171">
        <v>0</v>
      </c>
      <c r="R158" s="171">
        <f t="shared" si="12"/>
        <v>0</v>
      </c>
      <c r="S158" s="171">
        <v>0</v>
      </c>
      <c r="T158" s="172">
        <f t="shared" si="13"/>
        <v>0</v>
      </c>
      <c r="AR158" s="173" t="s">
        <v>309</v>
      </c>
      <c r="AT158" s="173" t="s">
        <v>376</v>
      </c>
      <c r="AU158" s="173" t="s">
        <v>258</v>
      </c>
      <c r="AY158" s="38" t="s">
        <v>245</v>
      </c>
      <c r="BE158" s="174">
        <f t="shared" si="14"/>
        <v>0</v>
      </c>
      <c r="BF158" s="174">
        <f t="shared" si="15"/>
        <v>0</v>
      </c>
      <c r="BG158" s="174">
        <f t="shared" si="16"/>
        <v>0</v>
      </c>
      <c r="BH158" s="174">
        <f t="shared" si="17"/>
        <v>0</v>
      </c>
      <c r="BI158" s="174">
        <f t="shared" si="18"/>
        <v>0</v>
      </c>
      <c r="BJ158" s="38" t="s">
        <v>8</v>
      </c>
      <c r="BK158" s="174">
        <f t="shared" si="19"/>
        <v>0</v>
      </c>
      <c r="BL158" s="38" t="s">
        <v>92</v>
      </c>
      <c r="BM158" s="173" t="s">
        <v>494</v>
      </c>
    </row>
    <row r="159" spans="2:65" s="51" customFormat="1" ht="16.5" customHeight="1">
      <c r="B159" s="50"/>
      <c r="C159" s="190" t="s">
        <v>9</v>
      </c>
      <c r="D159" s="190" t="s">
        <v>376</v>
      </c>
      <c r="E159" s="191" t="s">
        <v>1967</v>
      </c>
      <c r="F159" s="192" t="s">
        <v>1968</v>
      </c>
      <c r="G159" s="193" t="s">
        <v>1942</v>
      </c>
      <c r="H159" s="194">
        <v>1</v>
      </c>
      <c r="I159" s="25"/>
      <c r="J159" s="195">
        <f t="shared" si="10"/>
        <v>0</v>
      </c>
      <c r="K159" s="192" t="s">
        <v>1</v>
      </c>
      <c r="L159" s="196"/>
      <c r="M159" s="197" t="s">
        <v>1</v>
      </c>
      <c r="N159" s="198" t="s">
        <v>42</v>
      </c>
      <c r="P159" s="171">
        <f t="shared" si="11"/>
        <v>0</v>
      </c>
      <c r="Q159" s="171">
        <v>0</v>
      </c>
      <c r="R159" s="171">
        <f t="shared" si="12"/>
        <v>0</v>
      </c>
      <c r="S159" s="171">
        <v>0</v>
      </c>
      <c r="T159" s="172">
        <f t="shared" si="13"/>
        <v>0</v>
      </c>
      <c r="AR159" s="173" t="s">
        <v>309</v>
      </c>
      <c r="AT159" s="173" t="s">
        <v>376</v>
      </c>
      <c r="AU159" s="173" t="s">
        <v>258</v>
      </c>
      <c r="AY159" s="38" t="s">
        <v>245</v>
      </c>
      <c r="BE159" s="174">
        <f t="shared" si="14"/>
        <v>0</v>
      </c>
      <c r="BF159" s="174">
        <f t="shared" si="15"/>
        <v>0</v>
      </c>
      <c r="BG159" s="174">
        <f t="shared" si="16"/>
        <v>0</v>
      </c>
      <c r="BH159" s="174">
        <f t="shared" si="17"/>
        <v>0</v>
      </c>
      <c r="BI159" s="174">
        <f t="shared" si="18"/>
        <v>0</v>
      </c>
      <c r="BJ159" s="38" t="s">
        <v>8</v>
      </c>
      <c r="BK159" s="174">
        <f t="shared" si="19"/>
        <v>0</v>
      </c>
      <c r="BL159" s="38" t="s">
        <v>92</v>
      </c>
      <c r="BM159" s="173" t="s">
        <v>503</v>
      </c>
    </row>
    <row r="160" spans="2:65" s="51" customFormat="1" ht="16.5" customHeight="1">
      <c r="B160" s="50"/>
      <c r="C160" s="190" t="s">
        <v>407</v>
      </c>
      <c r="D160" s="190" t="s">
        <v>376</v>
      </c>
      <c r="E160" s="191" t="s">
        <v>1969</v>
      </c>
      <c r="F160" s="192" t="s">
        <v>1970</v>
      </c>
      <c r="G160" s="193" t="s">
        <v>1942</v>
      </c>
      <c r="H160" s="194">
        <v>2</v>
      </c>
      <c r="I160" s="25"/>
      <c r="J160" s="195">
        <f t="shared" si="10"/>
        <v>0</v>
      </c>
      <c r="K160" s="192" t="s">
        <v>1</v>
      </c>
      <c r="L160" s="196"/>
      <c r="M160" s="197" t="s">
        <v>1</v>
      </c>
      <c r="N160" s="198" t="s">
        <v>42</v>
      </c>
      <c r="P160" s="171">
        <f t="shared" si="11"/>
        <v>0</v>
      </c>
      <c r="Q160" s="171">
        <v>0</v>
      </c>
      <c r="R160" s="171">
        <f t="shared" si="12"/>
        <v>0</v>
      </c>
      <c r="S160" s="171">
        <v>0</v>
      </c>
      <c r="T160" s="172">
        <f t="shared" si="13"/>
        <v>0</v>
      </c>
      <c r="AR160" s="173" t="s">
        <v>309</v>
      </c>
      <c r="AT160" s="173" t="s">
        <v>376</v>
      </c>
      <c r="AU160" s="173" t="s">
        <v>258</v>
      </c>
      <c r="AY160" s="38" t="s">
        <v>245</v>
      </c>
      <c r="BE160" s="174">
        <f t="shared" si="14"/>
        <v>0</v>
      </c>
      <c r="BF160" s="174">
        <f t="shared" si="15"/>
        <v>0</v>
      </c>
      <c r="BG160" s="174">
        <f t="shared" si="16"/>
        <v>0</v>
      </c>
      <c r="BH160" s="174">
        <f t="shared" si="17"/>
        <v>0</v>
      </c>
      <c r="BI160" s="174">
        <f t="shared" si="18"/>
        <v>0</v>
      </c>
      <c r="BJ160" s="38" t="s">
        <v>8</v>
      </c>
      <c r="BK160" s="174">
        <f t="shared" si="19"/>
        <v>0</v>
      </c>
      <c r="BL160" s="38" t="s">
        <v>92</v>
      </c>
      <c r="BM160" s="173" t="s">
        <v>511</v>
      </c>
    </row>
    <row r="161" spans="2:65" s="51" customFormat="1" ht="16.5" customHeight="1">
      <c r="B161" s="50"/>
      <c r="C161" s="190" t="s">
        <v>413</v>
      </c>
      <c r="D161" s="190" t="s">
        <v>376</v>
      </c>
      <c r="E161" s="191" t="s">
        <v>1969</v>
      </c>
      <c r="F161" s="192" t="s">
        <v>1970</v>
      </c>
      <c r="G161" s="193" t="s">
        <v>1942</v>
      </c>
      <c r="H161" s="194">
        <v>4</v>
      </c>
      <c r="I161" s="25"/>
      <c r="J161" s="195">
        <f t="shared" si="10"/>
        <v>0</v>
      </c>
      <c r="K161" s="192" t="s">
        <v>1</v>
      </c>
      <c r="L161" s="196"/>
      <c r="M161" s="197" t="s">
        <v>1</v>
      </c>
      <c r="N161" s="198" t="s">
        <v>42</v>
      </c>
      <c r="P161" s="171">
        <f t="shared" si="11"/>
        <v>0</v>
      </c>
      <c r="Q161" s="171">
        <v>0</v>
      </c>
      <c r="R161" s="171">
        <f t="shared" si="12"/>
        <v>0</v>
      </c>
      <c r="S161" s="171">
        <v>0</v>
      </c>
      <c r="T161" s="172">
        <f t="shared" si="13"/>
        <v>0</v>
      </c>
      <c r="AR161" s="173" t="s">
        <v>309</v>
      </c>
      <c r="AT161" s="173" t="s">
        <v>376</v>
      </c>
      <c r="AU161" s="173" t="s">
        <v>258</v>
      </c>
      <c r="AY161" s="38" t="s">
        <v>245</v>
      </c>
      <c r="BE161" s="174">
        <f t="shared" si="14"/>
        <v>0</v>
      </c>
      <c r="BF161" s="174">
        <f t="shared" si="15"/>
        <v>0</v>
      </c>
      <c r="BG161" s="174">
        <f t="shared" si="16"/>
        <v>0</v>
      </c>
      <c r="BH161" s="174">
        <f t="shared" si="17"/>
        <v>0</v>
      </c>
      <c r="BI161" s="174">
        <f t="shared" si="18"/>
        <v>0</v>
      </c>
      <c r="BJ161" s="38" t="s">
        <v>8</v>
      </c>
      <c r="BK161" s="174">
        <f t="shared" si="19"/>
        <v>0</v>
      </c>
      <c r="BL161" s="38" t="s">
        <v>92</v>
      </c>
      <c r="BM161" s="173" t="s">
        <v>554</v>
      </c>
    </row>
    <row r="162" spans="2:65" s="51" customFormat="1" ht="16.5" customHeight="1">
      <c r="B162" s="50"/>
      <c r="C162" s="190" t="s">
        <v>418</v>
      </c>
      <c r="D162" s="190" t="s">
        <v>376</v>
      </c>
      <c r="E162" s="191" t="s">
        <v>1971</v>
      </c>
      <c r="F162" s="192" t="s">
        <v>1972</v>
      </c>
      <c r="G162" s="193" t="s">
        <v>1942</v>
      </c>
      <c r="H162" s="194">
        <v>1</v>
      </c>
      <c r="I162" s="25"/>
      <c r="J162" s="195">
        <f t="shared" si="10"/>
        <v>0</v>
      </c>
      <c r="K162" s="192" t="s">
        <v>1</v>
      </c>
      <c r="L162" s="196"/>
      <c r="M162" s="197" t="s">
        <v>1</v>
      </c>
      <c r="N162" s="198" t="s">
        <v>42</v>
      </c>
      <c r="P162" s="171">
        <f t="shared" si="11"/>
        <v>0</v>
      </c>
      <c r="Q162" s="171">
        <v>0</v>
      </c>
      <c r="R162" s="171">
        <f t="shared" si="12"/>
        <v>0</v>
      </c>
      <c r="S162" s="171">
        <v>0</v>
      </c>
      <c r="T162" s="172">
        <f t="shared" si="13"/>
        <v>0</v>
      </c>
      <c r="AR162" s="173" t="s">
        <v>309</v>
      </c>
      <c r="AT162" s="173" t="s">
        <v>376</v>
      </c>
      <c r="AU162" s="173" t="s">
        <v>258</v>
      </c>
      <c r="AY162" s="38" t="s">
        <v>245</v>
      </c>
      <c r="BE162" s="174">
        <f t="shared" si="14"/>
        <v>0</v>
      </c>
      <c r="BF162" s="174">
        <f t="shared" si="15"/>
        <v>0</v>
      </c>
      <c r="BG162" s="174">
        <f t="shared" si="16"/>
        <v>0</v>
      </c>
      <c r="BH162" s="174">
        <f t="shared" si="17"/>
        <v>0</v>
      </c>
      <c r="BI162" s="174">
        <f t="shared" si="18"/>
        <v>0</v>
      </c>
      <c r="BJ162" s="38" t="s">
        <v>8</v>
      </c>
      <c r="BK162" s="174">
        <f t="shared" si="19"/>
        <v>0</v>
      </c>
      <c r="BL162" s="38" t="s">
        <v>92</v>
      </c>
      <c r="BM162" s="173" t="s">
        <v>563</v>
      </c>
    </row>
    <row r="163" spans="2:65" s="51" customFormat="1" ht="16.5" customHeight="1">
      <c r="B163" s="50"/>
      <c r="C163" s="190" t="s">
        <v>423</v>
      </c>
      <c r="D163" s="190" t="s">
        <v>376</v>
      </c>
      <c r="E163" s="191" t="s">
        <v>1973</v>
      </c>
      <c r="F163" s="192" t="s">
        <v>1974</v>
      </c>
      <c r="G163" s="193" t="s">
        <v>1942</v>
      </c>
      <c r="H163" s="194">
        <v>6</v>
      </c>
      <c r="I163" s="25"/>
      <c r="J163" s="195">
        <f t="shared" si="10"/>
        <v>0</v>
      </c>
      <c r="K163" s="192" t="s">
        <v>1</v>
      </c>
      <c r="L163" s="196"/>
      <c r="M163" s="197" t="s">
        <v>1</v>
      </c>
      <c r="N163" s="198" t="s">
        <v>42</v>
      </c>
      <c r="P163" s="171">
        <f t="shared" si="11"/>
        <v>0</v>
      </c>
      <c r="Q163" s="171">
        <v>0</v>
      </c>
      <c r="R163" s="171">
        <f t="shared" si="12"/>
        <v>0</v>
      </c>
      <c r="S163" s="171">
        <v>0</v>
      </c>
      <c r="T163" s="172">
        <f t="shared" si="13"/>
        <v>0</v>
      </c>
      <c r="AR163" s="173" t="s">
        <v>309</v>
      </c>
      <c r="AT163" s="173" t="s">
        <v>376</v>
      </c>
      <c r="AU163" s="173" t="s">
        <v>258</v>
      </c>
      <c r="AY163" s="38" t="s">
        <v>245</v>
      </c>
      <c r="BE163" s="174">
        <f t="shared" si="14"/>
        <v>0</v>
      </c>
      <c r="BF163" s="174">
        <f t="shared" si="15"/>
        <v>0</v>
      </c>
      <c r="BG163" s="174">
        <f t="shared" si="16"/>
        <v>0</v>
      </c>
      <c r="BH163" s="174">
        <f t="shared" si="17"/>
        <v>0</v>
      </c>
      <c r="BI163" s="174">
        <f t="shared" si="18"/>
        <v>0</v>
      </c>
      <c r="BJ163" s="38" t="s">
        <v>8</v>
      </c>
      <c r="BK163" s="174">
        <f t="shared" si="19"/>
        <v>0</v>
      </c>
      <c r="BL163" s="38" t="s">
        <v>92</v>
      </c>
      <c r="BM163" s="173" t="s">
        <v>582</v>
      </c>
    </row>
    <row r="164" spans="2:65" s="51" customFormat="1" ht="16.5" customHeight="1">
      <c r="B164" s="50"/>
      <c r="C164" s="190" t="s">
        <v>428</v>
      </c>
      <c r="D164" s="190" t="s">
        <v>376</v>
      </c>
      <c r="E164" s="191" t="s">
        <v>1975</v>
      </c>
      <c r="F164" s="192" t="s">
        <v>1976</v>
      </c>
      <c r="G164" s="193" t="s">
        <v>1942</v>
      </c>
      <c r="H164" s="194">
        <v>5</v>
      </c>
      <c r="I164" s="25"/>
      <c r="J164" s="195">
        <f t="shared" si="10"/>
        <v>0</v>
      </c>
      <c r="K164" s="192" t="s">
        <v>1</v>
      </c>
      <c r="L164" s="196"/>
      <c r="M164" s="197" t="s">
        <v>1</v>
      </c>
      <c r="N164" s="198" t="s">
        <v>42</v>
      </c>
      <c r="P164" s="171">
        <f t="shared" si="11"/>
        <v>0</v>
      </c>
      <c r="Q164" s="171">
        <v>0</v>
      </c>
      <c r="R164" s="171">
        <f t="shared" si="12"/>
        <v>0</v>
      </c>
      <c r="S164" s="171">
        <v>0</v>
      </c>
      <c r="T164" s="172">
        <f t="shared" si="13"/>
        <v>0</v>
      </c>
      <c r="AR164" s="173" t="s">
        <v>309</v>
      </c>
      <c r="AT164" s="173" t="s">
        <v>376</v>
      </c>
      <c r="AU164" s="173" t="s">
        <v>258</v>
      </c>
      <c r="AY164" s="38" t="s">
        <v>245</v>
      </c>
      <c r="BE164" s="174">
        <f t="shared" si="14"/>
        <v>0</v>
      </c>
      <c r="BF164" s="174">
        <f t="shared" si="15"/>
        <v>0</v>
      </c>
      <c r="BG164" s="174">
        <f t="shared" si="16"/>
        <v>0</v>
      </c>
      <c r="BH164" s="174">
        <f t="shared" si="17"/>
        <v>0</v>
      </c>
      <c r="BI164" s="174">
        <f t="shared" si="18"/>
        <v>0</v>
      </c>
      <c r="BJ164" s="38" t="s">
        <v>8</v>
      </c>
      <c r="BK164" s="174">
        <f t="shared" si="19"/>
        <v>0</v>
      </c>
      <c r="BL164" s="38" t="s">
        <v>92</v>
      </c>
      <c r="BM164" s="173" t="s">
        <v>592</v>
      </c>
    </row>
    <row r="165" spans="2:65" s="51" customFormat="1" ht="16.5" customHeight="1">
      <c r="B165" s="50"/>
      <c r="C165" s="190" t="s">
        <v>7</v>
      </c>
      <c r="D165" s="190" t="s">
        <v>376</v>
      </c>
      <c r="E165" s="191" t="s">
        <v>1977</v>
      </c>
      <c r="F165" s="192" t="s">
        <v>1978</v>
      </c>
      <c r="G165" s="193" t="s">
        <v>1942</v>
      </c>
      <c r="H165" s="194">
        <v>1</v>
      </c>
      <c r="I165" s="25"/>
      <c r="J165" s="195">
        <f t="shared" si="10"/>
        <v>0</v>
      </c>
      <c r="K165" s="192" t="s">
        <v>1</v>
      </c>
      <c r="L165" s="196"/>
      <c r="M165" s="197" t="s">
        <v>1</v>
      </c>
      <c r="N165" s="198" t="s">
        <v>42</v>
      </c>
      <c r="P165" s="171">
        <f t="shared" si="11"/>
        <v>0</v>
      </c>
      <c r="Q165" s="171">
        <v>0</v>
      </c>
      <c r="R165" s="171">
        <f t="shared" si="12"/>
        <v>0</v>
      </c>
      <c r="S165" s="171">
        <v>0</v>
      </c>
      <c r="T165" s="172">
        <f t="shared" si="13"/>
        <v>0</v>
      </c>
      <c r="AR165" s="173" t="s">
        <v>309</v>
      </c>
      <c r="AT165" s="173" t="s">
        <v>376</v>
      </c>
      <c r="AU165" s="173" t="s">
        <v>258</v>
      </c>
      <c r="AY165" s="38" t="s">
        <v>245</v>
      </c>
      <c r="BE165" s="174">
        <f t="shared" si="14"/>
        <v>0</v>
      </c>
      <c r="BF165" s="174">
        <f t="shared" si="15"/>
        <v>0</v>
      </c>
      <c r="BG165" s="174">
        <f t="shared" si="16"/>
        <v>0</v>
      </c>
      <c r="BH165" s="174">
        <f t="shared" si="17"/>
        <v>0</v>
      </c>
      <c r="BI165" s="174">
        <f t="shared" si="18"/>
        <v>0</v>
      </c>
      <c r="BJ165" s="38" t="s">
        <v>8</v>
      </c>
      <c r="BK165" s="174">
        <f t="shared" si="19"/>
        <v>0</v>
      </c>
      <c r="BL165" s="38" t="s">
        <v>92</v>
      </c>
      <c r="BM165" s="173" t="s">
        <v>609</v>
      </c>
    </row>
    <row r="166" spans="2:65" s="51" customFormat="1" ht="16.5" customHeight="1">
      <c r="B166" s="50"/>
      <c r="C166" s="190" t="s">
        <v>451</v>
      </c>
      <c r="D166" s="190" t="s">
        <v>376</v>
      </c>
      <c r="E166" s="191" t="s">
        <v>1979</v>
      </c>
      <c r="F166" s="192" t="s">
        <v>1980</v>
      </c>
      <c r="G166" s="193" t="s">
        <v>1942</v>
      </c>
      <c r="H166" s="194">
        <v>1</v>
      </c>
      <c r="I166" s="25"/>
      <c r="J166" s="195">
        <f t="shared" si="10"/>
        <v>0</v>
      </c>
      <c r="K166" s="192" t="s">
        <v>1</v>
      </c>
      <c r="L166" s="196"/>
      <c r="M166" s="197" t="s">
        <v>1</v>
      </c>
      <c r="N166" s="198" t="s">
        <v>42</v>
      </c>
      <c r="P166" s="171">
        <f t="shared" si="11"/>
        <v>0</v>
      </c>
      <c r="Q166" s="171">
        <v>0</v>
      </c>
      <c r="R166" s="171">
        <f t="shared" si="12"/>
        <v>0</v>
      </c>
      <c r="S166" s="171">
        <v>0</v>
      </c>
      <c r="T166" s="172">
        <f t="shared" si="13"/>
        <v>0</v>
      </c>
      <c r="AR166" s="173" t="s">
        <v>309</v>
      </c>
      <c r="AT166" s="173" t="s">
        <v>376</v>
      </c>
      <c r="AU166" s="173" t="s">
        <v>258</v>
      </c>
      <c r="AY166" s="38" t="s">
        <v>245</v>
      </c>
      <c r="BE166" s="174">
        <f t="shared" si="14"/>
        <v>0</v>
      </c>
      <c r="BF166" s="174">
        <f t="shared" si="15"/>
        <v>0</v>
      </c>
      <c r="BG166" s="174">
        <f t="shared" si="16"/>
        <v>0</v>
      </c>
      <c r="BH166" s="174">
        <f t="shared" si="17"/>
        <v>0</v>
      </c>
      <c r="BI166" s="174">
        <f t="shared" si="18"/>
        <v>0</v>
      </c>
      <c r="BJ166" s="38" t="s">
        <v>8</v>
      </c>
      <c r="BK166" s="174">
        <f t="shared" si="19"/>
        <v>0</v>
      </c>
      <c r="BL166" s="38" t="s">
        <v>92</v>
      </c>
      <c r="BM166" s="173" t="s">
        <v>619</v>
      </c>
    </row>
    <row r="167" spans="2:65" s="152" customFormat="1" ht="20.85" customHeight="1">
      <c r="B167" s="151"/>
      <c r="D167" s="153" t="s">
        <v>76</v>
      </c>
      <c r="E167" s="161" t="s">
        <v>1981</v>
      </c>
      <c r="F167" s="161" t="s">
        <v>1982</v>
      </c>
      <c r="I167" s="21"/>
      <c r="J167" s="162">
        <f>BK167</f>
        <v>0</v>
      </c>
      <c r="L167" s="151"/>
      <c r="M167" s="156"/>
      <c r="P167" s="157">
        <f>SUM(P168:P172)</f>
        <v>0</v>
      </c>
      <c r="R167" s="157">
        <f>SUM(R168:R172)</f>
        <v>0</v>
      </c>
      <c r="T167" s="158">
        <f>SUM(T168:T172)</f>
        <v>0</v>
      </c>
      <c r="AR167" s="153" t="s">
        <v>8</v>
      </c>
      <c r="AT167" s="159" t="s">
        <v>76</v>
      </c>
      <c r="AU167" s="159" t="s">
        <v>86</v>
      </c>
      <c r="AY167" s="153" t="s">
        <v>245</v>
      </c>
      <c r="BK167" s="160">
        <f>SUM(BK168:BK172)</f>
        <v>0</v>
      </c>
    </row>
    <row r="168" spans="2:65" s="51" customFormat="1" ht="16.5" customHeight="1">
      <c r="B168" s="50"/>
      <c r="C168" s="190" t="s">
        <v>455</v>
      </c>
      <c r="D168" s="190" t="s">
        <v>376</v>
      </c>
      <c r="E168" s="191" t="s">
        <v>1983</v>
      </c>
      <c r="F168" s="192" t="s">
        <v>1984</v>
      </c>
      <c r="G168" s="193" t="s">
        <v>1942</v>
      </c>
      <c r="H168" s="194">
        <v>6</v>
      </c>
      <c r="I168" s="25"/>
      <c r="J168" s="195">
        <f>ROUND(I168*H168,0)</f>
        <v>0</v>
      </c>
      <c r="K168" s="192" t="s">
        <v>1</v>
      </c>
      <c r="L168" s="196"/>
      <c r="M168" s="197" t="s">
        <v>1</v>
      </c>
      <c r="N168" s="198" t="s">
        <v>42</v>
      </c>
      <c r="P168" s="171">
        <f>O168*H168</f>
        <v>0</v>
      </c>
      <c r="Q168" s="171">
        <v>0</v>
      </c>
      <c r="R168" s="171">
        <f>Q168*H168</f>
        <v>0</v>
      </c>
      <c r="S168" s="171">
        <v>0</v>
      </c>
      <c r="T168" s="172">
        <f>S168*H168</f>
        <v>0</v>
      </c>
      <c r="AR168" s="173" t="s">
        <v>309</v>
      </c>
      <c r="AT168" s="173" t="s">
        <v>376</v>
      </c>
      <c r="AU168" s="173" t="s">
        <v>258</v>
      </c>
      <c r="AY168" s="38" t="s">
        <v>245</v>
      </c>
      <c r="BE168" s="174">
        <f>IF(N168="základní",J168,0)</f>
        <v>0</v>
      </c>
      <c r="BF168" s="174">
        <f>IF(N168="snížená",J168,0)</f>
        <v>0</v>
      </c>
      <c r="BG168" s="174">
        <f>IF(N168="zákl. přenesená",J168,0)</f>
        <v>0</v>
      </c>
      <c r="BH168" s="174">
        <f>IF(N168="sníž. přenesená",J168,0)</f>
        <v>0</v>
      </c>
      <c r="BI168" s="174">
        <f>IF(N168="nulová",J168,0)</f>
        <v>0</v>
      </c>
      <c r="BJ168" s="38" t="s">
        <v>8</v>
      </c>
      <c r="BK168" s="174">
        <f>ROUND(I168*H168,0)</f>
        <v>0</v>
      </c>
      <c r="BL168" s="38" t="s">
        <v>92</v>
      </c>
      <c r="BM168" s="173" t="s">
        <v>628</v>
      </c>
    </row>
    <row r="169" spans="2:65" s="51" customFormat="1" ht="16.5" customHeight="1">
      <c r="B169" s="50"/>
      <c r="C169" s="190" t="s">
        <v>472</v>
      </c>
      <c r="D169" s="190" t="s">
        <v>376</v>
      </c>
      <c r="E169" s="191" t="s">
        <v>1985</v>
      </c>
      <c r="F169" s="192" t="s">
        <v>1986</v>
      </c>
      <c r="G169" s="193" t="s">
        <v>1942</v>
      </c>
      <c r="H169" s="194">
        <v>2</v>
      </c>
      <c r="I169" s="25"/>
      <c r="J169" s="195">
        <f>ROUND(I169*H169,0)</f>
        <v>0</v>
      </c>
      <c r="K169" s="192" t="s">
        <v>1</v>
      </c>
      <c r="L169" s="196"/>
      <c r="M169" s="197" t="s">
        <v>1</v>
      </c>
      <c r="N169" s="198" t="s">
        <v>42</v>
      </c>
      <c r="P169" s="171">
        <f>O169*H169</f>
        <v>0</v>
      </c>
      <c r="Q169" s="171">
        <v>0</v>
      </c>
      <c r="R169" s="171">
        <f>Q169*H169</f>
        <v>0</v>
      </c>
      <c r="S169" s="171">
        <v>0</v>
      </c>
      <c r="T169" s="172">
        <f>S169*H169</f>
        <v>0</v>
      </c>
      <c r="AR169" s="173" t="s">
        <v>309</v>
      </c>
      <c r="AT169" s="173" t="s">
        <v>376</v>
      </c>
      <c r="AU169" s="173" t="s">
        <v>258</v>
      </c>
      <c r="AY169" s="38" t="s">
        <v>245</v>
      </c>
      <c r="BE169" s="174">
        <f>IF(N169="základní",J169,0)</f>
        <v>0</v>
      </c>
      <c r="BF169" s="174">
        <f>IF(N169="snížená",J169,0)</f>
        <v>0</v>
      </c>
      <c r="BG169" s="174">
        <f>IF(N169="zákl. přenesená",J169,0)</f>
        <v>0</v>
      </c>
      <c r="BH169" s="174">
        <f>IF(N169="sníž. přenesená",J169,0)</f>
        <v>0</v>
      </c>
      <c r="BI169" s="174">
        <f>IF(N169="nulová",J169,0)</f>
        <v>0</v>
      </c>
      <c r="BJ169" s="38" t="s">
        <v>8</v>
      </c>
      <c r="BK169" s="174">
        <f>ROUND(I169*H169,0)</f>
        <v>0</v>
      </c>
      <c r="BL169" s="38" t="s">
        <v>92</v>
      </c>
      <c r="BM169" s="173" t="s">
        <v>636</v>
      </c>
    </row>
    <row r="170" spans="2:65" s="51" customFormat="1" ht="21.75" customHeight="1">
      <c r="B170" s="50"/>
      <c r="C170" s="190" t="s">
        <v>476</v>
      </c>
      <c r="D170" s="190" t="s">
        <v>376</v>
      </c>
      <c r="E170" s="191" t="s">
        <v>1987</v>
      </c>
      <c r="F170" s="192" t="s">
        <v>1988</v>
      </c>
      <c r="G170" s="193" t="s">
        <v>1942</v>
      </c>
      <c r="H170" s="194">
        <v>4</v>
      </c>
      <c r="I170" s="25"/>
      <c r="J170" s="195">
        <f>ROUND(I170*H170,0)</f>
        <v>0</v>
      </c>
      <c r="K170" s="192" t="s">
        <v>1</v>
      </c>
      <c r="L170" s="196"/>
      <c r="M170" s="197" t="s">
        <v>1</v>
      </c>
      <c r="N170" s="198" t="s">
        <v>42</v>
      </c>
      <c r="P170" s="171">
        <f>O170*H170</f>
        <v>0</v>
      </c>
      <c r="Q170" s="171">
        <v>0</v>
      </c>
      <c r="R170" s="171">
        <f>Q170*H170</f>
        <v>0</v>
      </c>
      <c r="S170" s="171">
        <v>0</v>
      </c>
      <c r="T170" s="172">
        <f>S170*H170</f>
        <v>0</v>
      </c>
      <c r="AR170" s="173" t="s">
        <v>309</v>
      </c>
      <c r="AT170" s="173" t="s">
        <v>376</v>
      </c>
      <c r="AU170" s="173" t="s">
        <v>258</v>
      </c>
      <c r="AY170" s="38" t="s">
        <v>245</v>
      </c>
      <c r="BE170" s="174">
        <f>IF(N170="základní",J170,0)</f>
        <v>0</v>
      </c>
      <c r="BF170" s="174">
        <f>IF(N170="snížená",J170,0)</f>
        <v>0</v>
      </c>
      <c r="BG170" s="174">
        <f>IF(N170="zákl. přenesená",J170,0)</f>
        <v>0</v>
      </c>
      <c r="BH170" s="174">
        <f>IF(N170="sníž. přenesená",J170,0)</f>
        <v>0</v>
      </c>
      <c r="BI170" s="174">
        <f>IF(N170="nulová",J170,0)</f>
        <v>0</v>
      </c>
      <c r="BJ170" s="38" t="s">
        <v>8</v>
      </c>
      <c r="BK170" s="174">
        <f>ROUND(I170*H170,0)</f>
        <v>0</v>
      </c>
      <c r="BL170" s="38" t="s">
        <v>92</v>
      </c>
      <c r="BM170" s="173" t="s">
        <v>686</v>
      </c>
    </row>
    <row r="171" spans="2:65" s="51" customFormat="1" ht="21.75" customHeight="1">
      <c r="B171" s="50"/>
      <c r="C171" s="190" t="s">
        <v>484</v>
      </c>
      <c r="D171" s="190" t="s">
        <v>376</v>
      </c>
      <c r="E171" s="191" t="s">
        <v>1989</v>
      </c>
      <c r="F171" s="192" t="s">
        <v>1990</v>
      </c>
      <c r="G171" s="193" t="s">
        <v>1942</v>
      </c>
      <c r="H171" s="194">
        <v>4</v>
      </c>
      <c r="I171" s="25"/>
      <c r="J171" s="195">
        <f>ROUND(I171*H171,0)</f>
        <v>0</v>
      </c>
      <c r="K171" s="192" t="s">
        <v>1</v>
      </c>
      <c r="L171" s="196"/>
      <c r="M171" s="197" t="s">
        <v>1</v>
      </c>
      <c r="N171" s="198" t="s">
        <v>42</v>
      </c>
      <c r="P171" s="171">
        <f>O171*H171</f>
        <v>0</v>
      </c>
      <c r="Q171" s="171">
        <v>0</v>
      </c>
      <c r="R171" s="171">
        <f>Q171*H171</f>
        <v>0</v>
      </c>
      <c r="S171" s="171">
        <v>0</v>
      </c>
      <c r="T171" s="172">
        <f>S171*H171</f>
        <v>0</v>
      </c>
      <c r="AR171" s="173" t="s">
        <v>309</v>
      </c>
      <c r="AT171" s="173" t="s">
        <v>376</v>
      </c>
      <c r="AU171" s="173" t="s">
        <v>258</v>
      </c>
      <c r="AY171" s="38" t="s">
        <v>245</v>
      </c>
      <c r="BE171" s="174">
        <f>IF(N171="základní",J171,0)</f>
        <v>0</v>
      </c>
      <c r="BF171" s="174">
        <f>IF(N171="snížená",J171,0)</f>
        <v>0</v>
      </c>
      <c r="BG171" s="174">
        <f>IF(N171="zákl. přenesená",J171,0)</f>
        <v>0</v>
      </c>
      <c r="BH171" s="174">
        <f>IF(N171="sníž. přenesená",J171,0)</f>
        <v>0</v>
      </c>
      <c r="BI171" s="174">
        <f>IF(N171="nulová",J171,0)</f>
        <v>0</v>
      </c>
      <c r="BJ171" s="38" t="s">
        <v>8</v>
      </c>
      <c r="BK171" s="174">
        <f>ROUND(I171*H171,0)</f>
        <v>0</v>
      </c>
      <c r="BL171" s="38" t="s">
        <v>92</v>
      </c>
      <c r="BM171" s="173" t="s">
        <v>696</v>
      </c>
    </row>
    <row r="172" spans="2:65" s="51" customFormat="1" ht="16.5" customHeight="1">
      <c r="B172" s="50"/>
      <c r="C172" s="190" t="s">
        <v>489</v>
      </c>
      <c r="D172" s="190" t="s">
        <v>376</v>
      </c>
      <c r="E172" s="191" t="s">
        <v>1991</v>
      </c>
      <c r="F172" s="192" t="s">
        <v>1992</v>
      </c>
      <c r="G172" s="193" t="s">
        <v>1942</v>
      </c>
      <c r="H172" s="194">
        <v>3</v>
      </c>
      <c r="I172" s="25"/>
      <c r="J172" s="195">
        <f>ROUND(I172*H172,0)</f>
        <v>0</v>
      </c>
      <c r="K172" s="192" t="s">
        <v>1</v>
      </c>
      <c r="L172" s="196"/>
      <c r="M172" s="197" t="s">
        <v>1</v>
      </c>
      <c r="N172" s="198" t="s">
        <v>42</v>
      </c>
      <c r="P172" s="171">
        <f>O172*H172</f>
        <v>0</v>
      </c>
      <c r="Q172" s="171">
        <v>0</v>
      </c>
      <c r="R172" s="171">
        <f>Q172*H172</f>
        <v>0</v>
      </c>
      <c r="S172" s="171">
        <v>0</v>
      </c>
      <c r="T172" s="172">
        <f>S172*H172</f>
        <v>0</v>
      </c>
      <c r="AR172" s="173" t="s">
        <v>309</v>
      </c>
      <c r="AT172" s="173" t="s">
        <v>376</v>
      </c>
      <c r="AU172" s="173" t="s">
        <v>258</v>
      </c>
      <c r="AY172" s="38" t="s">
        <v>245</v>
      </c>
      <c r="BE172" s="174">
        <f>IF(N172="základní",J172,0)</f>
        <v>0</v>
      </c>
      <c r="BF172" s="174">
        <f>IF(N172="snížená",J172,0)</f>
        <v>0</v>
      </c>
      <c r="BG172" s="174">
        <f>IF(N172="zákl. přenesená",J172,0)</f>
        <v>0</v>
      </c>
      <c r="BH172" s="174">
        <f>IF(N172="sníž. přenesená",J172,0)</f>
        <v>0</v>
      </c>
      <c r="BI172" s="174">
        <f>IF(N172="nulová",J172,0)</f>
        <v>0</v>
      </c>
      <c r="BJ172" s="38" t="s">
        <v>8</v>
      </c>
      <c r="BK172" s="174">
        <f>ROUND(I172*H172,0)</f>
        <v>0</v>
      </c>
      <c r="BL172" s="38" t="s">
        <v>92</v>
      </c>
      <c r="BM172" s="173" t="s">
        <v>704</v>
      </c>
    </row>
    <row r="173" spans="2:65" s="152" customFormat="1" ht="20.85" customHeight="1">
      <c r="B173" s="151"/>
      <c r="D173" s="153" t="s">
        <v>76</v>
      </c>
      <c r="E173" s="161" t="s">
        <v>1993</v>
      </c>
      <c r="F173" s="161" t="s">
        <v>1994</v>
      </c>
      <c r="I173" s="21"/>
      <c r="J173" s="162">
        <f>BK173</f>
        <v>0</v>
      </c>
      <c r="L173" s="151"/>
      <c r="M173" s="156"/>
      <c r="P173" s="157">
        <f>SUM(P174:P180)</f>
        <v>0</v>
      </c>
      <c r="R173" s="157">
        <f>SUM(R174:R180)</f>
        <v>0</v>
      </c>
      <c r="T173" s="158">
        <f>SUM(T174:T180)</f>
        <v>0</v>
      </c>
      <c r="AR173" s="153" t="s">
        <v>8</v>
      </c>
      <c r="AT173" s="159" t="s">
        <v>76</v>
      </c>
      <c r="AU173" s="159" t="s">
        <v>86</v>
      </c>
      <c r="AY173" s="153" t="s">
        <v>245</v>
      </c>
      <c r="BK173" s="160">
        <f>SUM(BK174:BK180)</f>
        <v>0</v>
      </c>
    </row>
    <row r="174" spans="2:65" s="51" customFormat="1" ht="16.5" customHeight="1">
      <c r="B174" s="50"/>
      <c r="C174" s="190" t="s">
        <v>494</v>
      </c>
      <c r="D174" s="190" t="s">
        <v>376</v>
      </c>
      <c r="E174" s="191" t="s">
        <v>1995</v>
      </c>
      <c r="F174" s="192" t="s">
        <v>1996</v>
      </c>
      <c r="G174" s="193" t="s">
        <v>566</v>
      </c>
      <c r="H174" s="194">
        <v>520</v>
      </c>
      <c r="I174" s="25"/>
      <c r="J174" s="195">
        <f t="shared" ref="J174:J180" si="20">ROUND(I174*H174,0)</f>
        <v>0</v>
      </c>
      <c r="K174" s="192" t="s">
        <v>1</v>
      </c>
      <c r="L174" s="196"/>
      <c r="M174" s="197" t="s">
        <v>1</v>
      </c>
      <c r="N174" s="198" t="s">
        <v>42</v>
      </c>
      <c r="P174" s="171">
        <f t="shared" ref="P174:P180" si="21">O174*H174</f>
        <v>0</v>
      </c>
      <c r="Q174" s="171">
        <v>0</v>
      </c>
      <c r="R174" s="171">
        <f t="shared" ref="R174:R180" si="22">Q174*H174</f>
        <v>0</v>
      </c>
      <c r="S174" s="171">
        <v>0</v>
      </c>
      <c r="T174" s="172">
        <f t="shared" ref="T174:T180" si="23">S174*H174</f>
        <v>0</v>
      </c>
      <c r="AR174" s="173" t="s">
        <v>309</v>
      </c>
      <c r="AT174" s="173" t="s">
        <v>376</v>
      </c>
      <c r="AU174" s="173" t="s">
        <v>258</v>
      </c>
      <c r="AY174" s="38" t="s">
        <v>245</v>
      </c>
      <c r="BE174" s="174">
        <f t="shared" ref="BE174:BE180" si="24">IF(N174="základní",J174,0)</f>
        <v>0</v>
      </c>
      <c r="BF174" s="174">
        <f t="shared" ref="BF174:BF180" si="25">IF(N174="snížená",J174,0)</f>
        <v>0</v>
      </c>
      <c r="BG174" s="174">
        <f t="shared" ref="BG174:BG180" si="26">IF(N174="zákl. přenesená",J174,0)</f>
        <v>0</v>
      </c>
      <c r="BH174" s="174">
        <f t="shared" ref="BH174:BH180" si="27">IF(N174="sníž. přenesená",J174,0)</f>
        <v>0</v>
      </c>
      <c r="BI174" s="174">
        <f t="shared" ref="BI174:BI180" si="28">IF(N174="nulová",J174,0)</f>
        <v>0</v>
      </c>
      <c r="BJ174" s="38" t="s">
        <v>8</v>
      </c>
      <c r="BK174" s="174">
        <f t="shared" ref="BK174:BK180" si="29">ROUND(I174*H174,0)</f>
        <v>0</v>
      </c>
      <c r="BL174" s="38" t="s">
        <v>92</v>
      </c>
      <c r="BM174" s="173" t="s">
        <v>748</v>
      </c>
    </row>
    <row r="175" spans="2:65" s="51" customFormat="1" ht="16.5" customHeight="1">
      <c r="B175" s="50"/>
      <c r="C175" s="190" t="s">
        <v>499</v>
      </c>
      <c r="D175" s="190" t="s">
        <v>376</v>
      </c>
      <c r="E175" s="191" t="s">
        <v>1997</v>
      </c>
      <c r="F175" s="192" t="s">
        <v>1998</v>
      </c>
      <c r="G175" s="193" t="s">
        <v>1942</v>
      </c>
      <c r="H175" s="194">
        <v>8</v>
      </c>
      <c r="I175" s="25"/>
      <c r="J175" s="195">
        <f t="shared" si="20"/>
        <v>0</v>
      </c>
      <c r="K175" s="192" t="s">
        <v>1</v>
      </c>
      <c r="L175" s="196"/>
      <c r="M175" s="197" t="s">
        <v>1</v>
      </c>
      <c r="N175" s="198" t="s">
        <v>42</v>
      </c>
      <c r="P175" s="171">
        <f t="shared" si="21"/>
        <v>0</v>
      </c>
      <c r="Q175" s="171">
        <v>0</v>
      </c>
      <c r="R175" s="171">
        <f t="shared" si="22"/>
        <v>0</v>
      </c>
      <c r="S175" s="171">
        <v>0</v>
      </c>
      <c r="T175" s="172">
        <f t="shared" si="23"/>
        <v>0</v>
      </c>
      <c r="AR175" s="173" t="s">
        <v>309</v>
      </c>
      <c r="AT175" s="173" t="s">
        <v>376</v>
      </c>
      <c r="AU175" s="173" t="s">
        <v>258</v>
      </c>
      <c r="AY175" s="38" t="s">
        <v>245</v>
      </c>
      <c r="BE175" s="174">
        <f t="shared" si="24"/>
        <v>0</v>
      </c>
      <c r="BF175" s="174">
        <f t="shared" si="25"/>
        <v>0</v>
      </c>
      <c r="BG175" s="174">
        <f t="shared" si="26"/>
        <v>0</v>
      </c>
      <c r="BH175" s="174">
        <f t="shared" si="27"/>
        <v>0</v>
      </c>
      <c r="BI175" s="174">
        <f t="shared" si="28"/>
        <v>0</v>
      </c>
      <c r="BJ175" s="38" t="s">
        <v>8</v>
      </c>
      <c r="BK175" s="174">
        <f t="shared" si="29"/>
        <v>0</v>
      </c>
      <c r="BL175" s="38" t="s">
        <v>92</v>
      </c>
      <c r="BM175" s="173" t="s">
        <v>758</v>
      </c>
    </row>
    <row r="176" spans="2:65" s="51" customFormat="1" ht="16.5" customHeight="1">
      <c r="B176" s="50"/>
      <c r="C176" s="190" t="s">
        <v>503</v>
      </c>
      <c r="D176" s="190" t="s">
        <v>376</v>
      </c>
      <c r="E176" s="191" t="s">
        <v>1999</v>
      </c>
      <c r="F176" s="192" t="s">
        <v>2000</v>
      </c>
      <c r="G176" s="193" t="s">
        <v>1942</v>
      </c>
      <c r="H176" s="194">
        <v>8</v>
      </c>
      <c r="I176" s="25"/>
      <c r="J176" s="195">
        <f t="shared" si="20"/>
        <v>0</v>
      </c>
      <c r="K176" s="192" t="s">
        <v>1</v>
      </c>
      <c r="L176" s="196"/>
      <c r="M176" s="197" t="s">
        <v>1</v>
      </c>
      <c r="N176" s="198" t="s">
        <v>42</v>
      </c>
      <c r="P176" s="171">
        <f t="shared" si="21"/>
        <v>0</v>
      </c>
      <c r="Q176" s="171">
        <v>0</v>
      </c>
      <c r="R176" s="171">
        <f t="shared" si="22"/>
        <v>0</v>
      </c>
      <c r="S176" s="171">
        <v>0</v>
      </c>
      <c r="T176" s="172">
        <f t="shared" si="23"/>
        <v>0</v>
      </c>
      <c r="AR176" s="173" t="s">
        <v>309</v>
      </c>
      <c r="AT176" s="173" t="s">
        <v>376</v>
      </c>
      <c r="AU176" s="173" t="s">
        <v>258</v>
      </c>
      <c r="AY176" s="38" t="s">
        <v>245</v>
      </c>
      <c r="BE176" s="174">
        <f t="shared" si="24"/>
        <v>0</v>
      </c>
      <c r="BF176" s="174">
        <f t="shared" si="25"/>
        <v>0</v>
      </c>
      <c r="BG176" s="174">
        <f t="shared" si="26"/>
        <v>0</v>
      </c>
      <c r="BH176" s="174">
        <f t="shared" si="27"/>
        <v>0</v>
      </c>
      <c r="BI176" s="174">
        <f t="shared" si="28"/>
        <v>0</v>
      </c>
      <c r="BJ176" s="38" t="s">
        <v>8</v>
      </c>
      <c r="BK176" s="174">
        <f t="shared" si="29"/>
        <v>0</v>
      </c>
      <c r="BL176" s="38" t="s">
        <v>92</v>
      </c>
      <c r="BM176" s="173" t="s">
        <v>767</v>
      </c>
    </row>
    <row r="177" spans="2:65" s="51" customFormat="1" ht="16.5" customHeight="1">
      <c r="B177" s="50"/>
      <c r="C177" s="190" t="s">
        <v>89</v>
      </c>
      <c r="D177" s="190" t="s">
        <v>376</v>
      </c>
      <c r="E177" s="191" t="s">
        <v>2001</v>
      </c>
      <c r="F177" s="192" t="s">
        <v>2002</v>
      </c>
      <c r="G177" s="193" t="s">
        <v>1942</v>
      </c>
      <c r="H177" s="194">
        <v>10</v>
      </c>
      <c r="I177" s="25"/>
      <c r="J177" s="195">
        <f t="shared" si="20"/>
        <v>0</v>
      </c>
      <c r="K177" s="192" t="s">
        <v>1</v>
      </c>
      <c r="L177" s="196"/>
      <c r="M177" s="197" t="s">
        <v>1</v>
      </c>
      <c r="N177" s="198" t="s">
        <v>42</v>
      </c>
      <c r="P177" s="171">
        <f t="shared" si="21"/>
        <v>0</v>
      </c>
      <c r="Q177" s="171">
        <v>0</v>
      </c>
      <c r="R177" s="171">
        <f t="shared" si="22"/>
        <v>0</v>
      </c>
      <c r="S177" s="171">
        <v>0</v>
      </c>
      <c r="T177" s="172">
        <f t="shared" si="23"/>
        <v>0</v>
      </c>
      <c r="AR177" s="173" t="s">
        <v>309</v>
      </c>
      <c r="AT177" s="173" t="s">
        <v>376</v>
      </c>
      <c r="AU177" s="173" t="s">
        <v>258</v>
      </c>
      <c r="AY177" s="38" t="s">
        <v>245</v>
      </c>
      <c r="BE177" s="174">
        <f t="shared" si="24"/>
        <v>0</v>
      </c>
      <c r="BF177" s="174">
        <f t="shared" si="25"/>
        <v>0</v>
      </c>
      <c r="BG177" s="174">
        <f t="shared" si="26"/>
        <v>0</v>
      </c>
      <c r="BH177" s="174">
        <f t="shared" si="27"/>
        <v>0</v>
      </c>
      <c r="BI177" s="174">
        <f t="shared" si="28"/>
        <v>0</v>
      </c>
      <c r="BJ177" s="38" t="s">
        <v>8</v>
      </c>
      <c r="BK177" s="174">
        <f t="shared" si="29"/>
        <v>0</v>
      </c>
      <c r="BL177" s="38" t="s">
        <v>92</v>
      </c>
      <c r="BM177" s="173" t="s">
        <v>779</v>
      </c>
    </row>
    <row r="178" spans="2:65" s="51" customFormat="1" ht="21.75" customHeight="1">
      <c r="B178" s="50"/>
      <c r="C178" s="190" t="s">
        <v>511</v>
      </c>
      <c r="D178" s="190" t="s">
        <v>376</v>
      </c>
      <c r="E178" s="191" t="s">
        <v>2003</v>
      </c>
      <c r="F178" s="192" t="s">
        <v>2004</v>
      </c>
      <c r="G178" s="193" t="s">
        <v>1942</v>
      </c>
      <c r="H178" s="194">
        <v>1</v>
      </c>
      <c r="I178" s="25"/>
      <c r="J178" s="195">
        <f t="shared" si="20"/>
        <v>0</v>
      </c>
      <c r="K178" s="192" t="s">
        <v>1</v>
      </c>
      <c r="L178" s="196"/>
      <c r="M178" s="197" t="s">
        <v>1</v>
      </c>
      <c r="N178" s="198" t="s">
        <v>42</v>
      </c>
      <c r="P178" s="171">
        <f t="shared" si="21"/>
        <v>0</v>
      </c>
      <c r="Q178" s="171">
        <v>0</v>
      </c>
      <c r="R178" s="171">
        <f t="shared" si="22"/>
        <v>0</v>
      </c>
      <c r="S178" s="171">
        <v>0</v>
      </c>
      <c r="T178" s="172">
        <f t="shared" si="23"/>
        <v>0</v>
      </c>
      <c r="AR178" s="173" t="s">
        <v>309</v>
      </c>
      <c r="AT178" s="173" t="s">
        <v>376</v>
      </c>
      <c r="AU178" s="173" t="s">
        <v>258</v>
      </c>
      <c r="AY178" s="38" t="s">
        <v>245</v>
      </c>
      <c r="BE178" s="174">
        <f t="shared" si="24"/>
        <v>0</v>
      </c>
      <c r="BF178" s="174">
        <f t="shared" si="25"/>
        <v>0</v>
      </c>
      <c r="BG178" s="174">
        <f t="shared" si="26"/>
        <v>0</v>
      </c>
      <c r="BH178" s="174">
        <f t="shared" si="27"/>
        <v>0</v>
      </c>
      <c r="BI178" s="174">
        <f t="shared" si="28"/>
        <v>0</v>
      </c>
      <c r="BJ178" s="38" t="s">
        <v>8</v>
      </c>
      <c r="BK178" s="174">
        <f t="shared" si="29"/>
        <v>0</v>
      </c>
      <c r="BL178" s="38" t="s">
        <v>92</v>
      </c>
      <c r="BM178" s="173" t="s">
        <v>787</v>
      </c>
    </row>
    <row r="179" spans="2:65" s="51" customFormat="1" ht="16.5" customHeight="1">
      <c r="B179" s="50"/>
      <c r="C179" s="190" t="s">
        <v>515</v>
      </c>
      <c r="D179" s="190" t="s">
        <v>376</v>
      </c>
      <c r="E179" s="191" t="s">
        <v>2005</v>
      </c>
      <c r="F179" s="192" t="s">
        <v>2006</v>
      </c>
      <c r="G179" s="193" t="s">
        <v>1942</v>
      </c>
      <c r="H179" s="194">
        <v>1</v>
      </c>
      <c r="I179" s="25"/>
      <c r="J179" s="195">
        <f t="shared" si="20"/>
        <v>0</v>
      </c>
      <c r="K179" s="192" t="s">
        <v>1</v>
      </c>
      <c r="L179" s="196"/>
      <c r="M179" s="197" t="s">
        <v>1</v>
      </c>
      <c r="N179" s="198" t="s">
        <v>42</v>
      </c>
      <c r="P179" s="171">
        <f t="shared" si="21"/>
        <v>0</v>
      </c>
      <c r="Q179" s="171">
        <v>0</v>
      </c>
      <c r="R179" s="171">
        <f t="shared" si="22"/>
        <v>0</v>
      </c>
      <c r="S179" s="171">
        <v>0</v>
      </c>
      <c r="T179" s="172">
        <f t="shared" si="23"/>
        <v>0</v>
      </c>
      <c r="AR179" s="173" t="s">
        <v>309</v>
      </c>
      <c r="AT179" s="173" t="s">
        <v>376</v>
      </c>
      <c r="AU179" s="173" t="s">
        <v>258</v>
      </c>
      <c r="AY179" s="38" t="s">
        <v>245</v>
      </c>
      <c r="BE179" s="174">
        <f t="shared" si="24"/>
        <v>0</v>
      </c>
      <c r="BF179" s="174">
        <f t="shared" si="25"/>
        <v>0</v>
      </c>
      <c r="BG179" s="174">
        <f t="shared" si="26"/>
        <v>0</v>
      </c>
      <c r="BH179" s="174">
        <f t="shared" si="27"/>
        <v>0</v>
      </c>
      <c r="BI179" s="174">
        <f t="shared" si="28"/>
        <v>0</v>
      </c>
      <c r="BJ179" s="38" t="s">
        <v>8</v>
      </c>
      <c r="BK179" s="174">
        <f t="shared" si="29"/>
        <v>0</v>
      </c>
      <c r="BL179" s="38" t="s">
        <v>92</v>
      </c>
      <c r="BM179" s="173" t="s">
        <v>795</v>
      </c>
    </row>
    <row r="180" spans="2:65" s="51" customFormat="1" ht="16.5" customHeight="1">
      <c r="B180" s="50"/>
      <c r="C180" s="190" t="s">
        <v>554</v>
      </c>
      <c r="D180" s="190" t="s">
        <v>376</v>
      </c>
      <c r="E180" s="191" t="s">
        <v>2007</v>
      </c>
      <c r="F180" s="192" t="s">
        <v>2008</v>
      </c>
      <c r="G180" s="193" t="s">
        <v>1942</v>
      </c>
      <c r="H180" s="194">
        <v>2</v>
      </c>
      <c r="I180" s="25"/>
      <c r="J180" s="195">
        <f t="shared" si="20"/>
        <v>0</v>
      </c>
      <c r="K180" s="192" t="s">
        <v>1</v>
      </c>
      <c r="L180" s="196"/>
      <c r="M180" s="197" t="s">
        <v>1</v>
      </c>
      <c r="N180" s="198" t="s">
        <v>42</v>
      </c>
      <c r="P180" s="171">
        <f t="shared" si="21"/>
        <v>0</v>
      </c>
      <c r="Q180" s="171">
        <v>0</v>
      </c>
      <c r="R180" s="171">
        <f t="shared" si="22"/>
        <v>0</v>
      </c>
      <c r="S180" s="171">
        <v>0</v>
      </c>
      <c r="T180" s="172">
        <f t="shared" si="23"/>
        <v>0</v>
      </c>
      <c r="AR180" s="173" t="s">
        <v>309</v>
      </c>
      <c r="AT180" s="173" t="s">
        <v>376</v>
      </c>
      <c r="AU180" s="173" t="s">
        <v>258</v>
      </c>
      <c r="AY180" s="38" t="s">
        <v>245</v>
      </c>
      <c r="BE180" s="174">
        <f t="shared" si="24"/>
        <v>0</v>
      </c>
      <c r="BF180" s="174">
        <f t="shared" si="25"/>
        <v>0</v>
      </c>
      <c r="BG180" s="174">
        <f t="shared" si="26"/>
        <v>0</v>
      </c>
      <c r="BH180" s="174">
        <f t="shared" si="27"/>
        <v>0</v>
      </c>
      <c r="BI180" s="174">
        <f t="shared" si="28"/>
        <v>0</v>
      </c>
      <c r="BJ180" s="38" t="s">
        <v>8</v>
      </c>
      <c r="BK180" s="174">
        <f t="shared" si="29"/>
        <v>0</v>
      </c>
      <c r="BL180" s="38" t="s">
        <v>92</v>
      </c>
      <c r="BM180" s="173" t="s">
        <v>839</v>
      </c>
    </row>
    <row r="181" spans="2:65" s="152" customFormat="1" ht="20.85" customHeight="1">
      <c r="B181" s="151"/>
      <c r="D181" s="153" t="s">
        <v>76</v>
      </c>
      <c r="E181" s="161" t="s">
        <v>2009</v>
      </c>
      <c r="F181" s="161" t="s">
        <v>2010</v>
      </c>
      <c r="I181" s="21"/>
      <c r="J181" s="162">
        <f>BK181</f>
        <v>0</v>
      </c>
      <c r="L181" s="151"/>
      <c r="M181" s="156"/>
      <c r="P181" s="157">
        <f>SUM(P182:P195)</f>
        <v>0</v>
      </c>
      <c r="R181" s="157">
        <f>SUM(R182:R195)</f>
        <v>0</v>
      </c>
      <c r="T181" s="158">
        <f>SUM(T182:T195)</f>
        <v>0</v>
      </c>
      <c r="AR181" s="153" t="s">
        <v>8</v>
      </c>
      <c r="AT181" s="159" t="s">
        <v>76</v>
      </c>
      <c r="AU181" s="159" t="s">
        <v>86</v>
      </c>
      <c r="AY181" s="153" t="s">
        <v>245</v>
      </c>
      <c r="BK181" s="160">
        <f>SUM(BK182:BK195)</f>
        <v>0</v>
      </c>
    </row>
    <row r="182" spans="2:65" s="51" customFormat="1" ht="16.5" customHeight="1">
      <c r="B182" s="50"/>
      <c r="C182" s="190" t="s">
        <v>559</v>
      </c>
      <c r="D182" s="190" t="s">
        <v>376</v>
      </c>
      <c r="E182" s="191" t="s">
        <v>2011</v>
      </c>
      <c r="F182" s="192" t="s">
        <v>2012</v>
      </c>
      <c r="G182" s="193" t="s">
        <v>566</v>
      </c>
      <c r="H182" s="194">
        <v>186</v>
      </c>
      <c r="I182" s="25"/>
      <c r="J182" s="195">
        <f t="shared" ref="J182:J195" si="30">ROUND(I182*H182,0)</f>
        <v>0</v>
      </c>
      <c r="K182" s="192" t="s">
        <v>1</v>
      </c>
      <c r="L182" s="196"/>
      <c r="M182" s="197" t="s">
        <v>1</v>
      </c>
      <c r="N182" s="198" t="s">
        <v>42</v>
      </c>
      <c r="P182" s="171">
        <f t="shared" ref="P182:P195" si="31">O182*H182</f>
        <v>0</v>
      </c>
      <c r="Q182" s="171">
        <v>0</v>
      </c>
      <c r="R182" s="171">
        <f t="shared" ref="R182:R195" si="32">Q182*H182</f>
        <v>0</v>
      </c>
      <c r="S182" s="171">
        <v>0</v>
      </c>
      <c r="T182" s="172">
        <f t="shared" ref="T182:T195" si="33">S182*H182</f>
        <v>0</v>
      </c>
      <c r="AR182" s="173" t="s">
        <v>309</v>
      </c>
      <c r="AT182" s="173" t="s">
        <v>376</v>
      </c>
      <c r="AU182" s="173" t="s">
        <v>258</v>
      </c>
      <c r="AY182" s="38" t="s">
        <v>245</v>
      </c>
      <c r="BE182" s="174">
        <f t="shared" ref="BE182:BE195" si="34">IF(N182="základní",J182,0)</f>
        <v>0</v>
      </c>
      <c r="BF182" s="174">
        <f t="shared" ref="BF182:BF195" si="35">IF(N182="snížená",J182,0)</f>
        <v>0</v>
      </c>
      <c r="BG182" s="174">
        <f t="shared" ref="BG182:BG195" si="36">IF(N182="zákl. přenesená",J182,0)</f>
        <v>0</v>
      </c>
      <c r="BH182" s="174">
        <f t="shared" ref="BH182:BH195" si="37">IF(N182="sníž. přenesená",J182,0)</f>
        <v>0</v>
      </c>
      <c r="BI182" s="174">
        <f t="shared" ref="BI182:BI195" si="38">IF(N182="nulová",J182,0)</f>
        <v>0</v>
      </c>
      <c r="BJ182" s="38" t="s">
        <v>8</v>
      </c>
      <c r="BK182" s="174">
        <f t="shared" ref="BK182:BK195" si="39">ROUND(I182*H182,0)</f>
        <v>0</v>
      </c>
      <c r="BL182" s="38" t="s">
        <v>92</v>
      </c>
      <c r="BM182" s="173" t="s">
        <v>849</v>
      </c>
    </row>
    <row r="183" spans="2:65" s="51" customFormat="1" ht="16.5" customHeight="1">
      <c r="B183" s="50"/>
      <c r="C183" s="190" t="s">
        <v>563</v>
      </c>
      <c r="D183" s="190" t="s">
        <v>376</v>
      </c>
      <c r="E183" s="191" t="s">
        <v>2013</v>
      </c>
      <c r="F183" s="192" t="s">
        <v>2014</v>
      </c>
      <c r="G183" s="193" t="s">
        <v>566</v>
      </c>
      <c r="H183" s="194">
        <v>98</v>
      </c>
      <c r="I183" s="25"/>
      <c r="J183" s="195">
        <f t="shared" si="30"/>
        <v>0</v>
      </c>
      <c r="K183" s="192" t="s">
        <v>1</v>
      </c>
      <c r="L183" s="196"/>
      <c r="M183" s="197" t="s">
        <v>1</v>
      </c>
      <c r="N183" s="198" t="s">
        <v>42</v>
      </c>
      <c r="P183" s="171">
        <f t="shared" si="31"/>
        <v>0</v>
      </c>
      <c r="Q183" s="171">
        <v>0</v>
      </c>
      <c r="R183" s="171">
        <f t="shared" si="32"/>
        <v>0</v>
      </c>
      <c r="S183" s="171">
        <v>0</v>
      </c>
      <c r="T183" s="172">
        <f t="shared" si="33"/>
        <v>0</v>
      </c>
      <c r="AR183" s="173" t="s">
        <v>309</v>
      </c>
      <c r="AT183" s="173" t="s">
        <v>376</v>
      </c>
      <c r="AU183" s="173" t="s">
        <v>258</v>
      </c>
      <c r="AY183" s="38" t="s">
        <v>245</v>
      </c>
      <c r="BE183" s="174">
        <f t="shared" si="34"/>
        <v>0</v>
      </c>
      <c r="BF183" s="174">
        <f t="shared" si="35"/>
        <v>0</v>
      </c>
      <c r="BG183" s="174">
        <f t="shared" si="36"/>
        <v>0</v>
      </c>
      <c r="BH183" s="174">
        <f t="shared" si="37"/>
        <v>0</v>
      </c>
      <c r="BI183" s="174">
        <f t="shared" si="38"/>
        <v>0</v>
      </c>
      <c r="BJ183" s="38" t="s">
        <v>8</v>
      </c>
      <c r="BK183" s="174">
        <f t="shared" si="39"/>
        <v>0</v>
      </c>
      <c r="BL183" s="38" t="s">
        <v>92</v>
      </c>
      <c r="BM183" s="173" t="s">
        <v>860</v>
      </c>
    </row>
    <row r="184" spans="2:65" s="51" customFormat="1" ht="16.5" customHeight="1">
      <c r="B184" s="50"/>
      <c r="C184" s="190" t="s">
        <v>577</v>
      </c>
      <c r="D184" s="190" t="s">
        <v>376</v>
      </c>
      <c r="E184" s="191" t="s">
        <v>2015</v>
      </c>
      <c r="F184" s="192" t="s">
        <v>2016</v>
      </c>
      <c r="G184" s="193" t="s">
        <v>1942</v>
      </c>
      <c r="H184" s="194">
        <v>155</v>
      </c>
      <c r="I184" s="25"/>
      <c r="J184" s="195">
        <f t="shared" si="30"/>
        <v>0</v>
      </c>
      <c r="K184" s="192" t="s">
        <v>1</v>
      </c>
      <c r="L184" s="196"/>
      <c r="M184" s="197" t="s">
        <v>1</v>
      </c>
      <c r="N184" s="198" t="s">
        <v>42</v>
      </c>
      <c r="P184" s="171">
        <f t="shared" si="31"/>
        <v>0</v>
      </c>
      <c r="Q184" s="171">
        <v>0</v>
      </c>
      <c r="R184" s="171">
        <f t="shared" si="32"/>
        <v>0</v>
      </c>
      <c r="S184" s="171">
        <v>0</v>
      </c>
      <c r="T184" s="172">
        <f t="shared" si="33"/>
        <v>0</v>
      </c>
      <c r="AR184" s="173" t="s">
        <v>309</v>
      </c>
      <c r="AT184" s="173" t="s">
        <v>376</v>
      </c>
      <c r="AU184" s="173" t="s">
        <v>258</v>
      </c>
      <c r="AY184" s="38" t="s">
        <v>245</v>
      </c>
      <c r="BE184" s="174">
        <f t="shared" si="34"/>
        <v>0</v>
      </c>
      <c r="BF184" s="174">
        <f t="shared" si="35"/>
        <v>0</v>
      </c>
      <c r="BG184" s="174">
        <f t="shared" si="36"/>
        <v>0</v>
      </c>
      <c r="BH184" s="174">
        <f t="shared" si="37"/>
        <v>0</v>
      </c>
      <c r="BI184" s="174">
        <f t="shared" si="38"/>
        <v>0</v>
      </c>
      <c r="BJ184" s="38" t="s">
        <v>8</v>
      </c>
      <c r="BK184" s="174">
        <f t="shared" si="39"/>
        <v>0</v>
      </c>
      <c r="BL184" s="38" t="s">
        <v>92</v>
      </c>
      <c r="BM184" s="173" t="s">
        <v>917</v>
      </c>
    </row>
    <row r="185" spans="2:65" s="51" customFormat="1" ht="16.5" customHeight="1">
      <c r="B185" s="50"/>
      <c r="C185" s="190" t="s">
        <v>582</v>
      </c>
      <c r="D185" s="190" t="s">
        <v>376</v>
      </c>
      <c r="E185" s="191" t="s">
        <v>2017</v>
      </c>
      <c r="F185" s="192" t="s">
        <v>2018</v>
      </c>
      <c r="G185" s="193" t="s">
        <v>1942</v>
      </c>
      <c r="H185" s="194">
        <v>35</v>
      </c>
      <c r="I185" s="25"/>
      <c r="J185" s="195">
        <f t="shared" si="30"/>
        <v>0</v>
      </c>
      <c r="K185" s="192" t="s">
        <v>1</v>
      </c>
      <c r="L185" s="196"/>
      <c r="M185" s="197" t="s">
        <v>1</v>
      </c>
      <c r="N185" s="198" t="s">
        <v>42</v>
      </c>
      <c r="P185" s="171">
        <f t="shared" si="31"/>
        <v>0</v>
      </c>
      <c r="Q185" s="171">
        <v>0</v>
      </c>
      <c r="R185" s="171">
        <f t="shared" si="32"/>
        <v>0</v>
      </c>
      <c r="S185" s="171">
        <v>0</v>
      </c>
      <c r="T185" s="172">
        <f t="shared" si="33"/>
        <v>0</v>
      </c>
      <c r="AR185" s="173" t="s">
        <v>309</v>
      </c>
      <c r="AT185" s="173" t="s">
        <v>376</v>
      </c>
      <c r="AU185" s="173" t="s">
        <v>258</v>
      </c>
      <c r="AY185" s="38" t="s">
        <v>245</v>
      </c>
      <c r="BE185" s="174">
        <f t="shared" si="34"/>
        <v>0</v>
      </c>
      <c r="BF185" s="174">
        <f t="shared" si="35"/>
        <v>0</v>
      </c>
      <c r="BG185" s="174">
        <f t="shared" si="36"/>
        <v>0</v>
      </c>
      <c r="BH185" s="174">
        <f t="shared" si="37"/>
        <v>0</v>
      </c>
      <c r="BI185" s="174">
        <f t="shared" si="38"/>
        <v>0</v>
      </c>
      <c r="BJ185" s="38" t="s">
        <v>8</v>
      </c>
      <c r="BK185" s="174">
        <f t="shared" si="39"/>
        <v>0</v>
      </c>
      <c r="BL185" s="38" t="s">
        <v>92</v>
      </c>
      <c r="BM185" s="173" t="s">
        <v>932</v>
      </c>
    </row>
    <row r="186" spans="2:65" s="51" customFormat="1" ht="16.5" customHeight="1">
      <c r="B186" s="50"/>
      <c r="C186" s="190" t="s">
        <v>586</v>
      </c>
      <c r="D186" s="190" t="s">
        <v>376</v>
      </c>
      <c r="E186" s="191" t="s">
        <v>2019</v>
      </c>
      <c r="F186" s="192" t="s">
        <v>2020</v>
      </c>
      <c r="G186" s="193" t="s">
        <v>1942</v>
      </c>
      <c r="H186" s="194">
        <v>67</v>
      </c>
      <c r="I186" s="25"/>
      <c r="J186" s="195">
        <f t="shared" si="30"/>
        <v>0</v>
      </c>
      <c r="K186" s="192" t="s">
        <v>1</v>
      </c>
      <c r="L186" s="196"/>
      <c r="M186" s="197" t="s">
        <v>1</v>
      </c>
      <c r="N186" s="198" t="s">
        <v>42</v>
      </c>
      <c r="P186" s="171">
        <f t="shared" si="31"/>
        <v>0</v>
      </c>
      <c r="Q186" s="171">
        <v>0</v>
      </c>
      <c r="R186" s="171">
        <f t="shared" si="32"/>
        <v>0</v>
      </c>
      <c r="S186" s="171">
        <v>0</v>
      </c>
      <c r="T186" s="172">
        <f t="shared" si="33"/>
        <v>0</v>
      </c>
      <c r="AR186" s="173" t="s">
        <v>309</v>
      </c>
      <c r="AT186" s="173" t="s">
        <v>376</v>
      </c>
      <c r="AU186" s="173" t="s">
        <v>258</v>
      </c>
      <c r="AY186" s="38" t="s">
        <v>245</v>
      </c>
      <c r="BE186" s="174">
        <f t="shared" si="34"/>
        <v>0</v>
      </c>
      <c r="BF186" s="174">
        <f t="shared" si="35"/>
        <v>0</v>
      </c>
      <c r="BG186" s="174">
        <f t="shared" si="36"/>
        <v>0</v>
      </c>
      <c r="BH186" s="174">
        <f t="shared" si="37"/>
        <v>0</v>
      </c>
      <c r="BI186" s="174">
        <f t="shared" si="38"/>
        <v>0</v>
      </c>
      <c r="BJ186" s="38" t="s">
        <v>8</v>
      </c>
      <c r="BK186" s="174">
        <f t="shared" si="39"/>
        <v>0</v>
      </c>
      <c r="BL186" s="38" t="s">
        <v>92</v>
      </c>
      <c r="BM186" s="173" t="s">
        <v>951</v>
      </c>
    </row>
    <row r="187" spans="2:65" s="51" customFormat="1" ht="16.5" customHeight="1">
      <c r="B187" s="50"/>
      <c r="C187" s="190" t="s">
        <v>592</v>
      </c>
      <c r="D187" s="190" t="s">
        <v>376</v>
      </c>
      <c r="E187" s="191" t="s">
        <v>2021</v>
      </c>
      <c r="F187" s="192" t="s">
        <v>2022</v>
      </c>
      <c r="G187" s="193" t="s">
        <v>1942</v>
      </c>
      <c r="H187" s="194">
        <v>44</v>
      </c>
      <c r="I187" s="25"/>
      <c r="J187" s="195">
        <f t="shared" si="30"/>
        <v>0</v>
      </c>
      <c r="K187" s="192" t="s">
        <v>1</v>
      </c>
      <c r="L187" s="196"/>
      <c r="M187" s="197" t="s">
        <v>1</v>
      </c>
      <c r="N187" s="198" t="s">
        <v>42</v>
      </c>
      <c r="P187" s="171">
        <f t="shared" si="31"/>
        <v>0</v>
      </c>
      <c r="Q187" s="171">
        <v>0</v>
      </c>
      <c r="R187" s="171">
        <f t="shared" si="32"/>
        <v>0</v>
      </c>
      <c r="S187" s="171">
        <v>0</v>
      </c>
      <c r="T187" s="172">
        <f t="shared" si="33"/>
        <v>0</v>
      </c>
      <c r="AR187" s="173" t="s">
        <v>309</v>
      </c>
      <c r="AT187" s="173" t="s">
        <v>376</v>
      </c>
      <c r="AU187" s="173" t="s">
        <v>258</v>
      </c>
      <c r="AY187" s="38" t="s">
        <v>245</v>
      </c>
      <c r="BE187" s="174">
        <f t="shared" si="34"/>
        <v>0</v>
      </c>
      <c r="BF187" s="174">
        <f t="shared" si="35"/>
        <v>0</v>
      </c>
      <c r="BG187" s="174">
        <f t="shared" si="36"/>
        <v>0</v>
      </c>
      <c r="BH187" s="174">
        <f t="shared" si="37"/>
        <v>0</v>
      </c>
      <c r="BI187" s="174">
        <f t="shared" si="38"/>
        <v>0</v>
      </c>
      <c r="BJ187" s="38" t="s">
        <v>8</v>
      </c>
      <c r="BK187" s="174">
        <f t="shared" si="39"/>
        <v>0</v>
      </c>
      <c r="BL187" s="38" t="s">
        <v>92</v>
      </c>
      <c r="BM187" s="173" t="s">
        <v>960</v>
      </c>
    </row>
    <row r="188" spans="2:65" s="51" customFormat="1" ht="16.5" customHeight="1">
      <c r="B188" s="50"/>
      <c r="C188" s="190" t="s">
        <v>597</v>
      </c>
      <c r="D188" s="190" t="s">
        <v>376</v>
      </c>
      <c r="E188" s="191" t="s">
        <v>2023</v>
      </c>
      <c r="F188" s="192" t="s">
        <v>2024</v>
      </c>
      <c r="G188" s="193" t="s">
        <v>1942</v>
      </c>
      <c r="H188" s="194">
        <v>6</v>
      </c>
      <c r="I188" s="25"/>
      <c r="J188" s="195">
        <f t="shared" si="30"/>
        <v>0</v>
      </c>
      <c r="K188" s="192" t="s">
        <v>1</v>
      </c>
      <c r="L188" s="196"/>
      <c r="M188" s="197" t="s">
        <v>1</v>
      </c>
      <c r="N188" s="198" t="s">
        <v>42</v>
      </c>
      <c r="P188" s="171">
        <f t="shared" si="31"/>
        <v>0</v>
      </c>
      <c r="Q188" s="171">
        <v>0</v>
      </c>
      <c r="R188" s="171">
        <f t="shared" si="32"/>
        <v>0</v>
      </c>
      <c r="S188" s="171">
        <v>0</v>
      </c>
      <c r="T188" s="172">
        <f t="shared" si="33"/>
        <v>0</v>
      </c>
      <c r="AR188" s="173" t="s">
        <v>309</v>
      </c>
      <c r="AT188" s="173" t="s">
        <v>376</v>
      </c>
      <c r="AU188" s="173" t="s">
        <v>258</v>
      </c>
      <c r="AY188" s="38" t="s">
        <v>245</v>
      </c>
      <c r="BE188" s="174">
        <f t="shared" si="34"/>
        <v>0</v>
      </c>
      <c r="BF188" s="174">
        <f t="shared" si="35"/>
        <v>0</v>
      </c>
      <c r="BG188" s="174">
        <f t="shared" si="36"/>
        <v>0</v>
      </c>
      <c r="BH188" s="174">
        <f t="shared" si="37"/>
        <v>0</v>
      </c>
      <c r="BI188" s="174">
        <f t="shared" si="38"/>
        <v>0</v>
      </c>
      <c r="BJ188" s="38" t="s">
        <v>8</v>
      </c>
      <c r="BK188" s="174">
        <f t="shared" si="39"/>
        <v>0</v>
      </c>
      <c r="BL188" s="38" t="s">
        <v>92</v>
      </c>
      <c r="BM188" s="173" t="s">
        <v>972</v>
      </c>
    </row>
    <row r="189" spans="2:65" s="51" customFormat="1" ht="16.5" customHeight="1">
      <c r="B189" s="50"/>
      <c r="C189" s="190" t="s">
        <v>609</v>
      </c>
      <c r="D189" s="190" t="s">
        <v>376</v>
      </c>
      <c r="E189" s="191" t="s">
        <v>2025</v>
      </c>
      <c r="F189" s="192" t="s">
        <v>2026</v>
      </c>
      <c r="G189" s="193" t="s">
        <v>1942</v>
      </c>
      <c r="H189" s="194">
        <v>14</v>
      </c>
      <c r="I189" s="25"/>
      <c r="J189" s="195">
        <f t="shared" si="30"/>
        <v>0</v>
      </c>
      <c r="K189" s="192" t="s">
        <v>1</v>
      </c>
      <c r="L189" s="196"/>
      <c r="M189" s="197" t="s">
        <v>1</v>
      </c>
      <c r="N189" s="198" t="s">
        <v>42</v>
      </c>
      <c r="P189" s="171">
        <f t="shared" si="31"/>
        <v>0</v>
      </c>
      <c r="Q189" s="171">
        <v>0</v>
      </c>
      <c r="R189" s="171">
        <f t="shared" si="32"/>
        <v>0</v>
      </c>
      <c r="S189" s="171">
        <v>0</v>
      </c>
      <c r="T189" s="172">
        <f t="shared" si="33"/>
        <v>0</v>
      </c>
      <c r="AR189" s="173" t="s">
        <v>309</v>
      </c>
      <c r="AT189" s="173" t="s">
        <v>376</v>
      </c>
      <c r="AU189" s="173" t="s">
        <v>258</v>
      </c>
      <c r="AY189" s="38" t="s">
        <v>245</v>
      </c>
      <c r="BE189" s="174">
        <f t="shared" si="34"/>
        <v>0</v>
      </c>
      <c r="BF189" s="174">
        <f t="shared" si="35"/>
        <v>0</v>
      </c>
      <c r="BG189" s="174">
        <f t="shared" si="36"/>
        <v>0</v>
      </c>
      <c r="BH189" s="174">
        <f t="shared" si="37"/>
        <v>0</v>
      </c>
      <c r="BI189" s="174">
        <f t="shared" si="38"/>
        <v>0</v>
      </c>
      <c r="BJ189" s="38" t="s">
        <v>8</v>
      </c>
      <c r="BK189" s="174">
        <f t="shared" si="39"/>
        <v>0</v>
      </c>
      <c r="BL189" s="38" t="s">
        <v>92</v>
      </c>
      <c r="BM189" s="173" t="s">
        <v>982</v>
      </c>
    </row>
    <row r="190" spans="2:65" s="51" customFormat="1" ht="16.5" customHeight="1">
      <c r="B190" s="50"/>
      <c r="C190" s="190" t="s">
        <v>614</v>
      </c>
      <c r="D190" s="190" t="s">
        <v>376</v>
      </c>
      <c r="E190" s="191" t="s">
        <v>2027</v>
      </c>
      <c r="F190" s="192" t="s">
        <v>2028</v>
      </c>
      <c r="G190" s="193" t="s">
        <v>1942</v>
      </c>
      <c r="H190" s="194">
        <v>14</v>
      </c>
      <c r="I190" s="25"/>
      <c r="J190" s="195">
        <f t="shared" si="30"/>
        <v>0</v>
      </c>
      <c r="K190" s="192" t="s">
        <v>1</v>
      </c>
      <c r="L190" s="196"/>
      <c r="M190" s="197" t="s">
        <v>1</v>
      </c>
      <c r="N190" s="198" t="s">
        <v>42</v>
      </c>
      <c r="P190" s="171">
        <f t="shared" si="31"/>
        <v>0</v>
      </c>
      <c r="Q190" s="171">
        <v>0</v>
      </c>
      <c r="R190" s="171">
        <f t="shared" si="32"/>
        <v>0</v>
      </c>
      <c r="S190" s="171">
        <v>0</v>
      </c>
      <c r="T190" s="172">
        <f t="shared" si="33"/>
        <v>0</v>
      </c>
      <c r="AR190" s="173" t="s">
        <v>309</v>
      </c>
      <c r="AT190" s="173" t="s">
        <v>376</v>
      </c>
      <c r="AU190" s="173" t="s">
        <v>258</v>
      </c>
      <c r="AY190" s="38" t="s">
        <v>245</v>
      </c>
      <c r="BE190" s="174">
        <f t="shared" si="34"/>
        <v>0</v>
      </c>
      <c r="BF190" s="174">
        <f t="shared" si="35"/>
        <v>0</v>
      </c>
      <c r="BG190" s="174">
        <f t="shared" si="36"/>
        <v>0</v>
      </c>
      <c r="BH190" s="174">
        <f t="shared" si="37"/>
        <v>0</v>
      </c>
      <c r="BI190" s="174">
        <f t="shared" si="38"/>
        <v>0</v>
      </c>
      <c r="BJ190" s="38" t="s">
        <v>8</v>
      </c>
      <c r="BK190" s="174">
        <f t="shared" si="39"/>
        <v>0</v>
      </c>
      <c r="BL190" s="38" t="s">
        <v>92</v>
      </c>
      <c r="BM190" s="173" t="s">
        <v>991</v>
      </c>
    </row>
    <row r="191" spans="2:65" s="51" customFormat="1" ht="16.5" customHeight="1">
      <c r="B191" s="50"/>
      <c r="C191" s="190" t="s">
        <v>619</v>
      </c>
      <c r="D191" s="190" t="s">
        <v>376</v>
      </c>
      <c r="E191" s="191" t="s">
        <v>2029</v>
      </c>
      <c r="F191" s="192" t="s">
        <v>2030</v>
      </c>
      <c r="G191" s="193" t="s">
        <v>1942</v>
      </c>
      <c r="H191" s="194">
        <v>14</v>
      </c>
      <c r="I191" s="25"/>
      <c r="J191" s="195">
        <f t="shared" si="30"/>
        <v>0</v>
      </c>
      <c r="K191" s="192" t="s">
        <v>1</v>
      </c>
      <c r="L191" s="196"/>
      <c r="M191" s="197" t="s">
        <v>1</v>
      </c>
      <c r="N191" s="198" t="s">
        <v>42</v>
      </c>
      <c r="P191" s="171">
        <f t="shared" si="31"/>
        <v>0</v>
      </c>
      <c r="Q191" s="171">
        <v>0</v>
      </c>
      <c r="R191" s="171">
        <f t="shared" si="32"/>
        <v>0</v>
      </c>
      <c r="S191" s="171">
        <v>0</v>
      </c>
      <c r="T191" s="172">
        <f t="shared" si="33"/>
        <v>0</v>
      </c>
      <c r="AR191" s="173" t="s">
        <v>309</v>
      </c>
      <c r="AT191" s="173" t="s">
        <v>376</v>
      </c>
      <c r="AU191" s="173" t="s">
        <v>258</v>
      </c>
      <c r="AY191" s="38" t="s">
        <v>245</v>
      </c>
      <c r="BE191" s="174">
        <f t="shared" si="34"/>
        <v>0</v>
      </c>
      <c r="BF191" s="174">
        <f t="shared" si="35"/>
        <v>0</v>
      </c>
      <c r="BG191" s="174">
        <f t="shared" si="36"/>
        <v>0</v>
      </c>
      <c r="BH191" s="174">
        <f t="shared" si="37"/>
        <v>0</v>
      </c>
      <c r="BI191" s="174">
        <f t="shared" si="38"/>
        <v>0</v>
      </c>
      <c r="BJ191" s="38" t="s">
        <v>8</v>
      </c>
      <c r="BK191" s="174">
        <f t="shared" si="39"/>
        <v>0</v>
      </c>
      <c r="BL191" s="38" t="s">
        <v>92</v>
      </c>
      <c r="BM191" s="173" t="s">
        <v>1010</v>
      </c>
    </row>
    <row r="192" spans="2:65" s="51" customFormat="1" ht="16.5" customHeight="1">
      <c r="B192" s="50"/>
      <c r="C192" s="190" t="s">
        <v>624</v>
      </c>
      <c r="D192" s="190" t="s">
        <v>376</v>
      </c>
      <c r="E192" s="191" t="s">
        <v>2031</v>
      </c>
      <c r="F192" s="192" t="s">
        <v>2032</v>
      </c>
      <c r="G192" s="193" t="s">
        <v>1942</v>
      </c>
      <c r="H192" s="194">
        <v>3</v>
      </c>
      <c r="I192" s="25"/>
      <c r="J192" s="195">
        <f t="shared" si="30"/>
        <v>0</v>
      </c>
      <c r="K192" s="192" t="s">
        <v>1</v>
      </c>
      <c r="L192" s="196"/>
      <c r="M192" s="197" t="s">
        <v>1</v>
      </c>
      <c r="N192" s="198" t="s">
        <v>42</v>
      </c>
      <c r="P192" s="171">
        <f t="shared" si="31"/>
        <v>0</v>
      </c>
      <c r="Q192" s="171">
        <v>0</v>
      </c>
      <c r="R192" s="171">
        <f t="shared" si="32"/>
        <v>0</v>
      </c>
      <c r="S192" s="171">
        <v>0</v>
      </c>
      <c r="T192" s="172">
        <f t="shared" si="33"/>
        <v>0</v>
      </c>
      <c r="AR192" s="173" t="s">
        <v>309</v>
      </c>
      <c r="AT192" s="173" t="s">
        <v>376</v>
      </c>
      <c r="AU192" s="173" t="s">
        <v>258</v>
      </c>
      <c r="AY192" s="38" t="s">
        <v>245</v>
      </c>
      <c r="BE192" s="174">
        <f t="shared" si="34"/>
        <v>0</v>
      </c>
      <c r="BF192" s="174">
        <f t="shared" si="35"/>
        <v>0</v>
      </c>
      <c r="BG192" s="174">
        <f t="shared" si="36"/>
        <v>0</v>
      </c>
      <c r="BH192" s="174">
        <f t="shared" si="37"/>
        <v>0</v>
      </c>
      <c r="BI192" s="174">
        <f t="shared" si="38"/>
        <v>0</v>
      </c>
      <c r="BJ192" s="38" t="s">
        <v>8</v>
      </c>
      <c r="BK192" s="174">
        <f t="shared" si="39"/>
        <v>0</v>
      </c>
      <c r="BL192" s="38" t="s">
        <v>92</v>
      </c>
      <c r="BM192" s="173" t="s">
        <v>1018</v>
      </c>
    </row>
    <row r="193" spans="2:65" s="51" customFormat="1" ht="16.5" customHeight="1">
      <c r="B193" s="50"/>
      <c r="C193" s="190" t="s">
        <v>628</v>
      </c>
      <c r="D193" s="190" t="s">
        <v>376</v>
      </c>
      <c r="E193" s="191" t="s">
        <v>2033</v>
      </c>
      <c r="F193" s="192" t="s">
        <v>2034</v>
      </c>
      <c r="G193" s="193" t="s">
        <v>1942</v>
      </c>
      <c r="H193" s="194">
        <v>3</v>
      </c>
      <c r="I193" s="25"/>
      <c r="J193" s="195">
        <f t="shared" si="30"/>
        <v>0</v>
      </c>
      <c r="K193" s="192" t="s">
        <v>1</v>
      </c>
      <c r="L193" s="196"/>
      <c r="M193" s="197" t="s">
        <v>1</v>
      </c>
      <c r="N193" s="198" t="s">
        <v>42</v>
      </c>
      <c r="P193" s="171">
        <f t="shared" si="31"/>
        <v>0</v>
      </c>
      <c r="Q193" s="171">
        <v>0</v>
      </c>
      <c r="R193" s="171">
        <f t="shared" si="32"/>
        <v>0</v>
      </c>
      <c r="S193" s="171">
        <v>0</v>
      </c>
      <c r="T193" s="172">
        <f t="shared" si="33"/>
        <v>0</v>
      </c>
      <c r="AR193" s="173" t="s">
        <v>309</v>
      </c>
      <c r="AT193" s="173" t="s">
        <v>376</v>
      </c>
      <c r="AU193" s="173" t="s">
        <v>258</v>
      </c>
      <c r="AY193" s="38" t="s">
        <v>245</v>
      </c>
      <c r="BE193" s="174">
        <f t="shared" si="34"/>
        <v>0</v>
      </c>
      <c r="BF193" s="174">
        <f t="shared" si="35"/>
        <v>0</v>
      </c>
      <c r="BG193" s="174">
        <f t="shared" si="36"/>
        <v>0</v>
      </c>
      <c r="BH193" s="174">
        <f t="shared" si="37"/>
        <v>0</v>
      </c>
      <c r="BI193" s="174">
        <f t="shared" si="38"/>
        <v>0</v>
      </c>
      <c r="BJ193" s="38" t="s">
        <v>8</v>
      </c>
      <c r="BK193" s="174">
        <f t="shared" si="39"/>
        <v>0</v>
      </c>
      <c r="BL193" s="38" t="s">
        <v>92</v>
      </c>
      <c r="BM193" s="173" t="s">
        <v>1027</v>
      </c>
    </row>
    <row r="194" spans="2:65" s="51" customFormat="1" ht="16.5" customHeight="1">
      <c r="B194" s="50"/>
      <c r="C194" s="190" t="s">
        <v>632</v>
      </c>
      <c r="D194" s="190" t="s">
        <v>376</v>
      </c>
      <c r="E194" s="191" t="s">
        <v>2035</v>
      </c>
      <c r="F194" s="192" t="s">
        <v>2036</v>
      </c>
      <c r="G194" s="193" t="s">
        <v>1942</v>
      </c>
      <c r="H194" s="194">
        <v>3</v>
      </c>
      <c r="I194" s="25"/>
      <c r="J194" s="195">
        <f t="shared" si="30"/>
        <v>0</v>
      </c>
      <c r="K194" s="192" t="s">
        <v>1</v>
      </c>
      <c r="L194" s="196"/>
      <c r="M194" s="197" t="s">
        <v>1</v>
      </c>
      <c r="N194" s="198" t="s">
        <v>42</v>
      </c>
      <c r="P194" s="171">
        <f t="shared" si="31"/>
        <v>0</v>
      </c>
      <c r="Q194" s="171">
        <v>0</v>
      </c>
      <c r="R194" s="171">
        <f t="shared" si="32"/>
        <v>0</v>
      </c>
      <c r="S194" s="171">
        <v>0</v>
      </c>
      <c r="T194" s="172">
        <f t="shared" si="33"/>
        <v>0</v>
      </c>
      <c r="AR194" s="173" t="s">
        <v>309</v>
      </c>
      <c r="AT194" s="173" t="s">
        <v>376</v>
      </c>
      <c r="AU194" s="173" t="s">
        <v>258</v>
      </c>
      <c r="AY194" s="38" t="s">
        <v>245</v>
      </c>
      <c r="BE194" s="174">
        <f t="shared" si="34"/>
        <v>0</v>
      </c>
      <c r="BF194" s="174">
        <f t="shared" si="35"/>
        <v>0</v>
      </c>
      <c r="BG194" s="174">
        <f t="shared" si="36"/>
        <v>0</v>
      </c>
      <c r="BH194" s="174">
        <f t="shared" si="37"/>
        <v>0</v>
      </c>
      <c r="BI194" s="174">
        <f t="shared" si="38"/>
        <v>0</v>
      </c>
      <c r="BJ194" s="38" t="s">
        <v>8</v>
      </c>
      <c r="BK194" s="174">
        <f t="shared" si="39"/>
        <v>0</v>
      </c>
      <c r="BL194" s="38" t="s">
        <v>92</v>
      </c>
      <c r="BM194" s="173" t="s">
        <v>1035</v>
      </c>
    </row>
    <row r="195" spans="2:65" s="51" customFormat="1" ht="16.5" customHeight="1">
      <c r="B195" s="50"/>
      <c r="C195" s="190" t="s">
        <v>636</v>
      </c>
      <c r="D195" s="190" t="s">
        <v>376</v>
      </c>
      <c r="E195" s="191" t="s">
        <v>2037</v>
      </c>
      <c r="F195" s="192" t="s">
        <v>2038</v>
      </c>
      <c r="G195" s="193" t="s">
        <v>1942</v>
      </c>
      <c r="H195" s="194">
        <v>3</v>
      </c>
      <c r="I195" s="25"/>
      <c r="J195" s="195">
        <f t="shared" si="30"/>
        <v>0</v>
      </c>
      <c r="K195" s="192" t="s">
        <v>1</v>
      </c>
      <c r="L195" s="196"/>
      <c r="M195" s="197" t="s">
        <v>1</v>
      </c>
      <c r="N195" s="198" t="s">
        <v>42</v>
      </c>
      <c r="P195" s="171">
        <f t="shared" si="31"/>
        <v>0</v>
      </c>
      <c r="Q195" s="171">
        <v>0</v>
      </c>
      <c r="R195" s="171">
        <f t="shared" si="32"/>
        <v>0</v>
      </c>
      <c r="S195" s="171">
        <v>0</v>
      </c>
      <c r="T195" s="172">
        <f t="shared" si="33"/>
        <v>0</v>
      </c>
      <c r="AR195" s="173" t="s">
        <v>309</v>
      </c>
      <c r="AT195" s="173" t="s">
        <v>376</v>
      </c>
      <c r="AU195" s="173" t="s">
        <v>258</v>
      </c>
      <c r="AY195" s="38" t="s">
        <v>245</v>
      </c>
      <c r="BE195" s="174">
        <f t="shared" si="34"/>
        <v>0</v>
      </c>
      <c r="BF195" s="174">
        <f t="shared" si="35"/>
        <v>0</v>
      </c>
      <c r="BG195" s="174">
        <f t="shared" si="36"/>
        <v>0</v>
      </c>
      <c r="BH195" s="174">
        <f t="shared" si="37"/>
        <v>0</v>
      </c>
      <c r="BI195" s="174">
        <f t="shared" si="38"/>
        <v>0</v>
      </c>
      <c r="BJ195" s="38" t="s">
        <v>8</v>
      </c>
      <c r="BK195" s="174">
        <f t="shared" si="39"/>
        <v>0</v>
      </c>
      <c r="BL195" s="38" t="s">
        <v>92</v>
      </c>
      <c r="BM195" s="173" t="s">
        <v>1061</v>
      </c>
    </row>
    <row r="196" spans="2:65" s="152" customFormat="1" ht="20.85" customHeight="1">
      <c r="B196" s="151"/>
      <c r="D196" s="153" t="s">
        <v>76</v>
      </c>
      <c r="E196" s="161" t="s">
        <v>2039</v>
      </c>
      <c r="F196" s="161" t="s">
        <v>2040</v>
      </c>
      <c r="I196" s="21"/>
      <c r="J196" s="162">
        <f>BK196</f>
        <v>0</v>
      </c>
      <c r="L196" s="151"/>
      <c r="M196" s="156"/>
      <c r="P196" s="157">
        <f>SUM(P197:P200)</f>
        <v>0</v>
      </c>
      <c r="R196" s="157">
        <f>SUM(R197:R200)</f>
        <v>0</v>
      </c>
      <c r="T196" s="158">
        <f>SUM(T197:T200)</f>
        <v>0</v>
      </c>
      <c r="AR196" s="153" t="s">
        <v>8</v>
      </c>
      <c r="AT196" s="159" t="s">
        <v>76</v>
      </c>
      <c r="AU196" s="159" t="s">
        <v>86</v>
      </c>
      <c r="AY196" s="153" t="s">
        <v>245</v>
      </c>
      <c r="BK196" s="160">
        <f>SUM(BK197:BK200)</f>
        <v>0</v>
      </c>
    </row>
    <row r="197" spans="2:65" s="51" customFormat="1" ht="16.5" customHeight="1">
      <c r="B197" s="50"/>
      <c r="C197" s="190" t="s">
        <v>680</v>
      </c>
      <c r="D197" s="190" t="s">
        <v>376</v>
      </c>
      <c r="E197" s="191" t="s">
        <v>2041</v>
      </c>
      <c r="F197" s="192" t="s">
        <v>2042</v>
      </c>
      <c r="G197" s="193" t="s">
        <v>566</v>
      </c>
      <c r="H197" s="194">
        <v>248</v>
      </c>
      <c r="I197" s="25"/>
      <c r="J197" s="195">
        <f>ROUND(I197*H197,0)</f>
        <v>0</v>
      </c>
      <c r="K197" s="192" t="s">
        <v>1</v>
      </c>
      <c r="L197" s="196"/>
      <c r="M197" s="197" t="s">
        <v>1</v>
      </c>
      <c r="N197" s="198" t="s">
        <v>42</v>
      </c>
      <c r="P197" s="171">
        <f>O197*H197</f>
        <v>0</v>
      </c>
      <c r="Q197" s="171">
        <v>0</v>
      </c>
      <c r="R197" s="171">
        <f>Q197*H197</f>
        <v>0</v>
      </c>
      <c r="S197" s="171">
        <v>0</v>
      </c>
      <c r="T197" s="172">
        <f>S197*H197</f>
        <v>0</v>
      </c>
      <c r="AR197" s="173" t="s">
        <v>309</v>
      </c>
      <c r="AT197" s="173" t="s">
        <v>376</v>
      </c>
      <c r="AU197" s="173" t="s">
        <v>258</v>
      </c>
      <c r="AY197" s="38" t="s">
        <v>245</v>
      </c>
      <c r="BE197" s="174">
        <f>IF(N197="základní",J197,0)</f>
        <v>0</v>
      </c>
      <c r="BF197" s="174">
        <f>IF(N197="snížená",J197,0)</f>
        <v>0</v>
      </c>
      <c r="BG197" s="174">
        <f>IF(N197="zákl. přenesená",J197,0)</f>
        <v>0</v>
      </c>
      <c r="BH197" s="174">
        <f>IF(N197="sníž. přenesená",J197,0)</f>
        <v>0</v>
      </c>
      <c r="BI197" s="174">
        <f>IF(N197="nulová",J197,0)</f>
        <v>0</v>
      </c>
      <c r="BJ197" s="38" t="s">
        <v>8</v>
      </c>
      <c r="BK197" s="174">
        <f>ROUND(I197*H197,0)</f>
        <v>0</v>
      </c>
      <c r="BL197" s="38" t="s">
        <v>92</v>
      </c>
      <c r="BM197" s="173" t="s">
        <v>1084</v>
      </c>
    </row>
    <row r="198" spans="2:65" s="51" customFormat="1" ht="16.5" customHeight="1">
      <c r="B198" s="50"/>
      <c r="C198" s="190" t="s">
        <v>686</v>
      </c>
      <c r="D198" s="190" t="s">
        <v>376</v>
      </c>
      <c r="E198" s="191" t="s">
        <v>2043</v>
      </c>
      <c r="F198" s="192" t="s">
        <v>2044</v>
      </c>
      <c r="G198" s="193" t="s">
        <v>566</v>
      </c>
      <c r="H198" s="194">
        <v>55</v>
      </c>
      <c r="I198" s="25"/>
      <c r="J198" s="195">
        <f>ROUND(I198*H198,0)</f>
        <v>0</v>
      </c>
      <c r="K198" s="192" t="s">
        <v>1</v>
      </c>
      <c r="L198" s="196"/>
      <c r="M198" s="197" t="s">
        <v>1</v>
      </c>
      <c r="N198" s="198" t="s">
        <v>42</v>
      </c>
      <c r="P198" s="171">
        <f>O198*H198</f>
        <v>0</v>
      </c>
      <c r="Q198" s="171">
        <v>0</v>
      </c>
      <c r="R198" s="171">
        <f>Q198*H198</f>
        <v>0</v>
      </c>
      <c r="S198" s="171">
        <v>0</v>
      </c>
      <c r="T198" s="172">
        <f>S198*H198</f>
        <v>0</v>
      </c>
      <c r="AR198" s="173" t="s">
        <v>309</v>
      </c>
      <c r="AT198" s="173" t="s">
        <v>376</v>
      </c>
      <c r="AU198" s="173" t="s">
        <v>258</v>
      </c>
      <c r="AY198" s="38" t="s">
        <v>245</v>
      </c>
      <c r="BE198" s="174">
        <f>IF(N198="základní",J198,0)</f>
        <v>0</v>
      </c>
      <c r="BF198" s="174">
        <f>IF(N198="snížená",J198,0)</f>
        <v>0</v>
      </c>
      <c r="BG198" s="174">
        <f>IF(N198="zákl. přenesená",J198,0)</f>
        <v>0</v>
      </c>
      <c r="BH198" s="174">
        <f>IF(N198="sníž. přenesená",J198,0)</f>
        <v>0</v>
      </c>
      <c r="BI198" s="174">
        <f>IF(N198="nulová",J198,0)</f>
        <v>0</v>
      </c>
      <c r="BJ198" s="38" t="s">
        <v>8</v>
      </c>
      <c r="BK198" s="174">
        <f>ROUND(I198*H198,0)</f>
        <v>0</v>
      </c>
      <c r="BL198" s="38" t="s">
        <v>92</v>
      </c>
      <c r="BM198" s="173" t="s">
        <v>1107</v>
      </c>
    </row>
    <row r="199" spans="2:65" s="51" customFormat="1" ht="16.5" customHeight="1">
      <c r="B199" s="50"/>
      <c r="C199" s="190" t="s">
        <v>690</v>
      </c>
      <c r="D199" s="190" t="s">
        <v>376</v>
      </c>
      <c r="E199" s="191" t="s">
        <v>2045</v>
      </c>
      <c r="F199" s="192" t="s">
        <v>2046</v>
      </c>
      <c r="G199" s="193" t="s">
        <v>566</v>
      </c>
      <c r="H199" s="194">
        <v>45</v>
      </c>
      <c r="I199" s="25"/>
      <c r="J199" s="195">
        <f>ROUND(I199*H199,0)</f>
        <v>0</v>
      </c>
      <c r="K199" s="192" t="s">
        <v>1</v>
      </c>
      <c r="L199" s="196"/>
      <c r="M199" s="197" t="s">
        <v>1</v>
      </c>
      <c r="N199" s="198" t="s">
        <v>42</v>
      </c>
      <c r="P199" s="171">
        <f>O199*H199</f>
        <v>0</v>
      </c>
      <c r="Q199" s="171">
        <v>0</v>
      </c>
      <c r="R199" s="171">
        <f>Q199*H199</f>
        <v>0</v>
      </c>
      <c r="S199" s="171">
        <v>0</v>
      </c>
      <c r="T199" s="172">
        <f>S199*H199</f>
        <v>0</v>
      </c>
      <c r="AR199" s="173" t="s">
        <v>309</v>
      </c>
      <c r="AT199" s="173" t="s">
        <v>376</v>
      </c>
      <c r="AU199" s="173" t="s">
        <v>258</v>
      </c>
      <c r="AY199" s="38" t="s">
        <v>245</v>
      </c>
      <c r="BE199" s="174">
        <f>IF(N199="základní",J199,0)</f>
        <v>0</v>
      </c>
      <c r="BF199" s="174">
        <f>IF(N199="snížená",J199,0)</f>
        <v>0</v>
      </c>
      <c r="BG199" s="174">
        <f>IF(N199="zákl. přenesená",J199,0)</f>
        <v>0</v>
      </c>
      <c r="BH199" s="174">
        <f>IF(N199="sníž. přenesená",J199,0)</f>
        <v>0</v>
      </c>
      <c r="BI199" s="174">
        <f>IF(N199="nulová",J199,0)</f>
        <v>0</v>
      </c>
      <c r="BJ199" s="38" t="s">
        <v>8</v>
      </c>
      <c r="BK199" s="174">
        <f>ROUND(I199*H199,0)</f>
        <v>0</v>
      </c>
      <c r="BL199" s="38" t="s">
        <v>92</v>
      </c>
      <c r="BM199" s="173" t="s">
        <v>1115</v>
      </c>
    </row>
    <row r="200" spans="2:65" s="51" customFormat="1" ht="16.5" customHeight="1">
      <c r="B200" s="50"/>
      <c r="C200" s="190" t="s">
        <v>696</v>
      </c>
      <c r="D200" s="190" t="s">
        <v>376</v>
      </c>
      <c r="E200" s="191" t="s">
        <v>2047</v>
      </c>
      <c r="F200" s="192" t="s">
        <v>2048</v>
      </c>
      <c r="G200" s="193" t="s">
        <v>1942</v>
      </c>
      <c r="H200" s="194">
        <v>56</v>
      </c>
      <c r="I200" s="25"/>
      <c r="J200" s="195">
        <f>ROUND(I200*H200,0)</f>
        <v>0</v>
      </c>
      <c r="K200" s="192" t="s">
        <v>1</v>
      </c>
      <c r="L200" s="196"/>
      <c r="M200" s="197" t="s">
        <v>1</v>
      </c>
      <c r="N200" s="198" t="s">
        <v>42</v>
      </c>
      <c r="P200" s="171">
        <f>O200*H200</f>
        <v>0</v>
      </c>
      <c r="Q200" s="171">
        <v>0</v>
      </c>
      <c r="R200" s="171">
        <f>Q200*H200</f>
        <v>0</v>
      </c>
      <c r="S200" s="171">
        <v>0</v>
      </c>
      <c r="T200" s="172">
        <f>S200*H200</f>
        <v>0</v>
      </c>
      <c r="AR200" s="173" t="s">
        <v>309</v>
      </c>
      <c r="AT200" s="173" t="s">
        <v>376</v>
      </c>
      <c r="AU200" s="173" t="s">
        <v>258</v>
      </c>
      <c r="AY200" s="38" t="s">
        <v>245</v>
      </c>
      <c r="BE200" s="174">
        <f>IF(N200="základní",J200,0)</f>
        <v>0</v>
      </c>
      <c r="BF200" s="174">
        <f>IF(N200="snížená",J200,0)</f>
        <v>0</v>
      </c>
      <c r="BG200" s="174">
        <f>IF(N200="zákl. přenesená",J200,0)</f>
        <v>0</v>
      </c>
      <c r="BH200" s="174">
        <f>IF(N200="sníž. přenesená",J200,0)</f>
        <v>0</v>
      </c>
      <c r="BI200" s="174">
        <f>IF(N200="nulová",J200,0)</f>
        <v>0</v>
      </c>
      <c r="BJ200" s="38" t="s">
        <v>8</v>
      </c>
      <c r="BK200" s="174">
        <f>ROUND(I200*H200,0)</f>
        <v>0</v>
      </c>
      <c r="BL200" s="38" t="s">
        <v>92</v>
      </c>
      <c r="BM200" s="173" t="s">
        <v>1124</v>
      </c>
    </row>
    <row r="201" spans="2:65" s="152" customFormat="1" ht="20.85" customHeight="1">
      <c r="B201" s="151"/>
      <c r="D201" s="153" t="s">
        <v>76</v>
      </c>
      <c r="E201" s="161" t="s">
        <v>2039</v>
      </c>
      <c r="F201" s="161" t="s">
        <v>2040</v>
      </c>
      <c r="I201" s="21"/>
      <c r="J201" s="162">
        <f>BK201</f>
        <v>0</v>
      </c>
      <c r="L201" s="151"/>
      <c r="M201" s="156"/>
      <c r="P201" s="157">
        <f>P202</f>
        <v>0</v>
      </c>
      <c r="R201" s="157">
        <f>R202</f>
        <v>0</v>
      </c>
      <c r="T201" s="158">
        <f>T202</f>
        <v>0</v>
      </c>
      <c r="AR201" s="153" t="s">
        <v>8</v>
      </c>
      <c r="AT201" s="159" t="s">
        <v>76</v>
      </c>
      <c r="AU201" s="159" t="s">
        <v>86</v>
      </c>
      <c r="AY201" s="153" t="s">
        <v>245</v>
      </c>
      <c r="BK201" s="160">
        <f>BK202</f>
        <v>0</v>
      </c>
    </row>
    <row r="202" spans="2:65" s="51" customFormat="1" ht="16.5" customHeight="1">
      <c r="B202" s="50"/>
      <c r="C202" s="190" t="s">
        <v>700</v>
      </c>
      <c r="D202" s="190" t="s">
        <v>376</v>
      </c>
      <c r="E202" s="191" t="s">
        <v>2049</v>
      </c>
      <c r="F202" s="192" t="s">
        <v>2050</v>
      </c>
      <c r="G202" s="193" t="s">
        <v>379</v>
      </c>
      <c r="H202" s="194">
        <v>23.2</v>
      </c>
      <c r="I202" s="25"/>
      <c r="J202" s="195">
        <f>ROUND(I202*H202,0)</f>
        <v>0</v>
      </c>
      <c r="K202" s="192" t="s">
        <v>1</v>
      </c>
      <c r="L202" s="196"/>
      <c r="M202" s="197" t="s">
        <v>1</v>
      </c>
      <c r="N202" s="198" t="s">
        <v>42</v>
      </c>
      <c r="P202" s="171">
        <f>O202*H202</f>
        <v>0</v>
      </c>
      <c r="Q202" s="171">
        <v>0</v>
      </c>
      <c r="R202" s="171">
        <f>Q202*H202</f>
        <v>0</v>
      </c>
      <c r="S202" s="171">
        <v>0</v>
      </c>
      <c r="T202" s="172">
        <f>S202*H202</f>
        <v>0</v>
      </c>
      <c r="AR202" s="173" t="s">
        <v>309</v>
      </c>
      <c r="AT202" s="173" t="s">
        <v>376</v>
      </c>
      <c r="AU202" s="173" t="s">
        <v>258</v>
      </c>
      <c r="AY202" s="38" t="s">
        <v>245</v>
      </c>
      <c r="BE202" s="174">
        <f>IF(N202="základní",J202,0)</f>
        <v>0</v>
      </c>
      <c r="BF202" s="174">
        <f>IF(N202="snížená",J202,0)</f>
        <v>0</v>
      </c>
      <c r="BG202" s="174">
        <f>IF(N202="zákl. přenesená",J202,0)</f>
        <v>0</v>
      </c>
      <c r="BH202" s="174">
        <f>IF(N202="sníž. přenesená",J202,0)</f>
        <v>0</v>
      </c>
      <c r="BI202" s="174">
        <f>IF(N202="nulová",J202,0)</f>
        <v>0</v>
      </c>
      <c r="BJ202" s="38" t="s">
        <v>8</v>
      </c>
      <c r="BK202" s="174">
        <f>ROUND(I202*H202,0)</f>
        <v>0</v>
      </c>
      <c r="BL202" s="38" t="s">
        <v>92</v>
      </c>
      <c r="BM202" s="173" t="s">
        <v>1132</v>
      </c>
    </row>
    <row r="203" spans="2:65" s="152" customFormat="1" ht="22.9" customHeight="1">
      <c r="B203" s="151"/>
      <c r="D203" s="153" t="s">
        <v>76</v>
      </c>
      <c r="E203" s="161" t="s">
        <v>2051</v>
      </c>
      <c r="F203" s="161" t="s">
        <v>2052</v>
      </c>
      <c r="I203" s="21"/>
      <c r="J203" s="162">
        <f>BK203</f>
        <v>0</v>
      </c>
      <c r="L203" s="151"/>
      <c r="M203" s="156"/>
      <c r="P203" s="157">
        <f>P204</f>
        <v>0</v>
      </c>
      <c r="R203" s="157">
        <f>R204</f>
        <v>0</v>
      </c>
      <c r="T203" s="158">
        <f>T204</f>
        <v>0</v>
      </c>
      <c r="AR203" s="153" t="s">
        <v>258</v>
      </c>
      <c r="AT203" s="159" t="s">
        <v>76</v>
      </c>
      <c r="AU203" s="159" t="s">
        <v>8</v>
      </c>
      <c r="AY203" s="153" t="s">
        <v>245</v>
      </c>
      <c r="BK203" s="160">
        <f>BK204</f>
        <v>0</v>
      </c>
    </row>
    <row r="204" spans="2:65" s="51" customFormat="1" ht="16.5" customHeight="1">
      <c r="B204" s="50"/>
      <c r="C204" s="190" t="s">
        <v>704</v>
      </c>
      <c r="D204" s="190" t="s">
        <v>376</v>
      </c>
      <c r="E204" s="191" t="s">
        <v>2053</v>
      </c>
      <c r="F204" s="192" t="s">
        <v>2054</v>
      </c>
      <c r="G204" s="193" t="s">
        <v>2055</v>
      </c>
      <c r="H204" s="27"/>
      <c r="I204" s="214">
        <f>SUM(J197:J199,J182:J183,J174,J151:J155,J143:J145)/100</f>
        <v>0</v>
      </c>
      <c r="J204" s="195">
        <f>ROUND(I204*H204,0)</f>
        <v>0</v>
      </c>
      <c r="K204" s="192" t="s">
        <v>1</v>
      </c>
      <c r="L204" s="196"/>
      <c r="M204" s="197" t="s">
        <v>1</v>
      </c>
      <c r="N204" s="198" t="s">
        <v>42</v>
      </c>
      <c r="P204" s="171">
        <f>O204*H204</f>
        <v>0</v>
      </c>
      <c r="Q204" s="171">
        <v>0</v>
      </c>
      <c r="R204" s="171">
        <f>Q204*H204</f>
        <v>0</v>
      </c>
      <c r="S204" s="171">
        <v>0</v>
      </c>
      <c r="T204" s="172">
        <f>S204*H204</f>
        <v>0</v>
      </c>
      <c r="AR204" s="173" t="s">
        <v>670</v>
      </c>
      <c r="AT204" s="173" t="s">
        <v>376</v>
      </c>
      <c r="AU204" s="173" t="s">
        <v>86</v>
      </c>
      <c r="AY204" s="38" t="s">
        <v>245</v>
      </c>
      <c r="BE204" s="174">
        <f>IF(N204="základní",J204,0)</f>
        <v>0</v>
      </c>
      <c r="BF204" s="174">
        <f>IF(N204="snížená",J204,0)</f>
        <v>0</v>
      </c>
      <c r="BG204" s="174">
        <f>IF(N204="zákl. přenesená",J204,0)</f>
        <v>0</v>
      </c>
      <c r="BH204" s="174">
        <f>IF(N204="sníž. přenesená",J204,0)</f>
        <v>0</v>
      </c>
      <c r="BI204" s="174">
        <f>IF(N204="nulová",J204,0)</f>
        <v>0</v>
      </c>
      <c r="BJ204" s="38" t="s">
        <v>8</v>
      </c>
      <c r="BK204" s="174">
        <f>ROUND(I204*H204,0)</f>
        <v>0</v>
      </c>
      <c r="BL204" s="38" t="s">
        <v>787</v>
      </c>
      <c r="BM204" s="173" t="s">
        <v>2056</v>
      </c>
    </row>
    <row r="205" spans="2:65" s="152" customFormat="1" ht="22.9" customHeight="1">
      <c r="B205" s="151"/>
      <c r="D205" s="153" t="s">
        <v>76</v>
      </c>
      <c r="E205" s="161" t="s">
        <v>2057</v>
      </c>
      <c r="F205" s="161" t="s">
        <v>2058</v>
      </c>
      <c r="I205" s="21"/>
      <c r="J205" s="162">
        <f>BK205</f>
        <v>0</v>
      </c>
      <c r="L205" s="151"/>
      <c r="M205" s="156"/>
      <c r="P205" s="157">
        <f>P206</f>
        <v>0</v>
      </c>
      <c r="R205" s="157">
        <f>R206</f>
        <v>0</v>
      </c>
      <c r="T205" s="158">
        <f>T206</f>
        <v>0</v>
      </c>
      <c r="AR205" s="153" t="s">
        <v>258</v>
      </c>
      <c r="AT205" s="159" t="s">
        <v>76</v>
      </c>
      <c r="AU205" s="159" t="s">
        <v>8</v>
      </c>
      <c r="AY205" s="153" t="s">
        <v>245</v>
      </c>
      <c r="BK205" s="160">
        <f>BK206</f>
        <v>0</v>
      </c>
    </row>
    <row r="206" spans="2:65" s="51" customFormat="1" ht="16.5" customHeight="1">
      <c r="B206" s="50"/>
      <c r="C206" s="190" t="s">
        <v>708</v>
      </c>
      <c r="D206" s="190" t="s">
        <v>376</v>
      </c>
      <c r="E206" s="191" t="s">
        <v>2059</v>
      </c>
      <c r="F206" s="192" t="s">
        <v>2060</v>
      </c>
      <c r="G206" s="193" t="s">
        <v>2055</v>
      </c>
      <c r="H206" s="27"/>
      <c r="I206" s="214">
        <f>(J141)/100</f>
        <v>0</v>
      </c>
      <c r="J206" s="195">
        <f>ROUND(I206*H206,0)</f>
        <v>0</v>
      </c>
      <c r="K206" s="192" t="s">
        <v>1</v>
      </c>
      <c r="L206" s="196"/>
      <c r="M206" s="197" t="s">
        <v>1</v>
      </c>
      <c r="N206" s="198" t="s">
        <v>42</v>
      </c>
      <c r="P206" s="171">
        <f>O206*H206</f>
        <v>0</v>
      </c>
      <c r="Q206" s="171">
        <v>0</v>
      </c>
      <c r="R206" s="171">
        <f>Q206*H206</f>
        <v>0</v>
      </c>
      <c r="S206" s="171">
        <v>0</v>
      </c>
      <c r="T206" s="172">
        <f>S206*H206</f>
        <v>0</v>
      </c>
      <c r="AR206" s="173" t="s">
        <v>670</v>
      </c>
      <c r="AT206" s="173" t="s">
        <v>376</v>
      </c>
      <c r="AU206" s="173" t="s">
        <v>86</v>
      </c>
      <c r="AY206" s="38" t="s">
        <v>245</v>
      </c>
      <c r="BE206" s="174">
        <f>IF(N206="základní",J206,0)</f>
        <v>0</v>
      </c>
      <c r="BF206" s="174">
        <f>IF(N206="snížená",J206,0)</f>
        <v>0</v>
      </c>
      <c r="BG206" s="174">
        <f>IF(N206="zákl. přenesená",J206,0)</f>
        <v>0</v>
      </c>
      <c r="BH206" s="174">
        <f>IF(N206="sníž. přenesená",J206,0)</f>
        <v>0</v>
      </c>
      <c r="BI206" s="174">
        <f>IF(N206="nulová",J206,0)</f>
        <v>0</v>
      </c>
      <c r="BJ206" s="38" t="s">
        <v>8</v>
      </c>
      <c r="BK206" s="174">
        <f>ROUND(I206*H206,0)</f>
        <v>0</v>
      </c>
      <c r="BL206" s="38" t="s">
        <v>787</v>
      </c>
      <c r="BM206" s="173" t="s">
        <v>2061</v>
      </c>
    </row>
    <row r="207" spans="2:65" s="152" customFormat="1" ht="22.9" customHeight="1">
      <c r="B207" s="151"/>
      <c r="D207" s="153" t="s">
        <v>76</v>
      </c>
      <c r="E207" s="161" t="s">
        <v>2062</v>
      </c>
      <c r="F207" s="161" t="s">
        <v>2063</v>
      </c>
      <c r="I207" s="21"/>
      <c r="J207" s="162">
        <f>BK207</f>
        <v>0</v>
      </c>
      <c r="L207" s="151"/>
      <c r="M207" s="156"/>
      <c r="P207" s="157">
        <f>P208+P215+P222+P233+P239+P246+P259</f>
        <v>0</v>
      </c>
      <c r="R207" s="157">
        <f>R208+R215+R222+R233+R239+R246+R259</f>
        <v>0</v>
      </c>
      <c r="T207" s="158">
        <f>T208+T215+T222+T233+T239+T246+T259</f>
        <v>0</v>
      </c>
      <c r="AR207" s="153" t="s">
        <v>258</v>
      </c>
      <c r="AT207" s="159" t="s">
        <v>76</v>
      </c>
      <c r="AU207" s="159" t="s">
        <v>8</v>
      </c>
      <c r="AY207" s="153" t="s">
        <v>245</v>
      </c>
      <c r="BK207" s="160">
        <f>BK208+BK215+BK222+BK233+BK239+BK246+BK259</f>
        <v>0</v>
      </c>
    </row>
    <row r="208" spans="2:65" s="152" customFormat="1" ht="20.85" customHeight="1">
      <c r="B208" s="151"/>
      <c r="D208" s="153" t="s">
        <v>76</v>
      </c>
      <c r="E208" s="161" t="s">
        <v>1932</v>
      </c>
      <c r="F208" s="161" t="s">
        <v>1933</v>
      </c>
      <c r="I208" s="21"/>
      <c r="J208" s="162">
        <f>BK208</f>
        <v>0</v>
      </c>
      <c r="L208" s="151"/>
      <c r="M208" s="156"/>
      <c r="P208" s="157">
        <f>SUM(P209:P214)</f>
        <v>0</v>
      </c>
      <c r="R208" s="157">
        <f>SUM(R209:R214)</f>
        <v>0</v>
      </c>
      <c r="T208" s="158">
        <f>SUM(T209:T214)</f>
        <v>0</v>
      </c>
      <c r="AR208" s="153" t="s">
        <v>8</v>
      </c>
      <c r="AT208" s="159" t="s">
        <v>76</v>
      </c>
      <c r="AU208" s="159" t="s">
        <v>86</v>
      </c>
      <c r="AY208" s="153" t="s">
        <v>245</v>
      </c>
      <c r="BK208" s="160">
        <f>SUM(BK209:BK214)</f>
        <v>0</v>
      </c>
    </row>
    <row r="209" spans="2:65" s="51" customFormat="1" ht="16.5" customHeight="1">
      <c r="B209" s="50"/>
      <c r="C209" s="163" t="s">
        <v>748</v>
      </c>
      <c r="D209" s="163" t="s">
        <v>248</v>
      </c>
      <c r="E209" s="164" t="s">
        <v>2064</v>
      </c>
      <c r="F209" s="165" t="s">
        <v>1935</v>
      </c>
      <c r="G209" s="166" t="s">
        <v>566</v>
      </c>
      <c r="H209" s="167">
        <v>10</v>
      </c>
      <c r="I209" s="22"/>
      <c r="J209" s="168">
        <f t="shared" ref="J209:J214" si="40">ROUND(I209*H209,0)</f>
        <v>0</v>
      </c>
      <c r="K209" s="165" t="s">
        <v>1</v>
      </c>
      <c r="L209" s="50"/>
      <c r="M209" s="169" t="s">
        <v>1</v>
      </c>
      <c r="N209" s="170" t="s">
        <v>42</v>
      </c>
      <c r="P209" s="171">
        <f t="shared" ref="P209:P214" si="41">O209*H209</f>
        <v>0</v>
      </c>
      <c r="Q209" s="171">
        <v>0</v>
      </c>
      <c r="R209" s="171">
        <f t="shared" ref="R209:R214" si="42">Q209*H209</f>
        <v>0</v>
      </c>
      <c r="S209" s="171">
        <v>0</v>
      </c>
      <c r="T209" s="172">
        <f t="shared" ref="T209:T214" si="43">S209*H209</f>
        <v>0</v>
      </c>
      <c r="AR209" s="173" t="s">
        <v>92</v>
      </c>
      <c r="AT209" s="173" t="s">
        <v>248</v>
      </c>
      <c r="AU209" s="173" t="s">
        <v>258</v>
      </c>
      <c r="AY209" s="38" t="s">
        <v>245</v>
      </c>
      <c r="BE209" s="174">
        <f t="shared" ref="BE209:BE214" si="44">IF(N209="základní",J209,0)</f>
        <v>0</v>
      </c>
      <c r="BF209" s="174">
        <f t="shared" ref="BF209:BF214" si="45">IF(N209="snížená",J209,0)</f>
        <v>0</v>
      </c>
      <c r="BG209" s="174">
        <f t="shared" ref="BG209:BG214" si="46">IF(N209="zákl. přenesená",J209,0)</f>
        <v>0</v>
      </c>
      <c r="BH209" s="174">
        <f t="shared" ref="BH209:BH214" si="47">IF(N209="sníž. přenesená",J209,0)</f>
        <v>0</v>
      </c>
      <c r="BI209" s="174">
        <f t="shared" ref="BI209:BI214" si="48">IF(N209="nulová",J209,0)</f>
        <v>0</v>
      </c>
      <c r="BJ209" s="38" t="s">
        <v>8</v>
      </c>
      <c r="BK209" s="174">
        <f t="shared" ref="BK209:BK214" si="49">ROUND(I209*H209,0)</f>
        <v>0</v>
      </c>
      <c r="BL209" s="38" t="s">
        <v>92</v>
      </c>
      <c r="BM209" s="173" t="s">
        <v>1143</v>
      </c>
    </row>
    <row r="210" spans="2:65" s="51" customFormat="1" ht="16.5" customHeight="1">
      <c r="B210" s="50"/>
      <c r="C210" s="163" t="s">
        <v>753</v>
      </c>
      <c r="D210" s="163" t="s">
        <v>248</v>
      </c>
      <c r="E210" s="164" t="s">
        <v>2065</v>
      </c>
      <c r="F210" s="165" t="s">
        <v>1937</v>
      </c>
      <c r="G210" s="166" t="s">
        <v>566</v>
      </c>
      <c r="H210" s="167">
        <v>6</v>
      </c>
      <c r="I210" s="22"/>
      <c r="J210" s="168">
        <f t="shared" si="40"/>
        <v>0</v>
      </c>
      <c r="K210" s="165" t="s">
        <v>1</v>
      </c>
      <c r="L210" s="50"/>
      <c r="M210" s="169" t="s">
        <v>1</v>
      </c>
      <c r="N210" s="170" t="s">
        <v>42</v>
      </c>
      <c r="P210" s="171">
        <f t="shared" si="41"/>
        <v>0</v>
      </c>
      <c r="Q210" s="171">
        <v>0</v>
      </c>
      <c r="R210" s="171">
        <f t="shared" si="42"/>
        <v>0</v>
      </c>
      <c r="S210" s="171">
        <v>0</v>
      </c>
      <c r="T210" s="172">
        <f t="shared" si="43"/>
        <v>0</v>
      </c>
      <c r="AR210" s="173" t="s">
        <v>92</v>
      </c>
      <c r="AT210" s="173" t="s">
        <v>248</v>
      </c>
      <c r="AU210" s="173" t="s">
        <v>258</v>
      </c>
      <c r="AY210" s="38" t="s">
        <v>245</v>
      </c>
      <c r="BE210" s="174">
        <f t="shared" si="44"/>
        <v>0</v>
      </c>
      <c r="BF210" s="174">
        <f t="shared" si="45"/>
        <v>0</v>
      </c>
      <c r="BG210" s="174">
        <f t="shared" si="46"/>
        <v>0</v>
      </c>
      <c r="BH210" s="174">
        <f t="shared" si="47"/>
        <v>0</v>
      </c>
      <c r="BI210" s="174">
        <f t="shared" si="48"/>
        <v>0</v>
      </c>
      <c r="BJ210" s="38" t="s">
        <v>8</v>
      </c>
      <c r="BK210" s="174">
        <f t="shared" si="49"/>
        <v>0</v>
      </c>
      <c r="BL210" s="38" t="s">
        <v>92</v>
      </c>
      <c r="BM210" s="173" t="s">
        <v>1158</v>
      </c>
    </row>
    <row r="211" spans="2:65" s="51" customFormat="1" ht="16.5" customHeight="1">
      <c r="B211" s="50"/>
      <c r="C211" s="163" t="s">
        <v>758</v>
      </c>
      <c r="D211" s="163" t="s">
        <v>248</v>
      </c>
      <c r="E211" s="164" t="s">
        <v>2066</v>
      </c>
      <c r="F211" s="165" t="s">
        <v>1939</v>
      </c>
      <c r="G211" s="166" t="s">
        <v>566</v>
      </c>
      <c r="H211" s="167">
        <v>8</v>
      </c>
      <c r="I211" s="22"/>
      <c r="J211" s="168">
        <f t="shared" si="40"/>
        <v>0</v>
      </c>
      <c r="K211" s="165" t="s">
        <v>1</v>
      </c>
      <c r="L211" s="50"/>
      <c r="M211" s="169" t="s">
        <v>1</v>
      </c>
      <c r="N211" s="170" t="s">
        <v>42</v>
      </c>
      <c r="P211" s="171">
        <f t="shared" si="41"/>
        <v>0</v>
      </c>
      <c r="Q211" s="171">
        <v>0</v>
      </c>
      <c r="R211" s="171">
        <f t="shared" si="42"/>
        <v>0</v>
      </c>
      <c r="S211" s="171">
        <v>0</v>
      </c>
      <c r="T211" s="172">
        <f t="shared" si="43"/>
        <v>0</v>
      </c>
      <c r="AR211" s="173" t="s">
        <v>92</v>
      </c>
      <c r="AT211" s="173" t="s">
        <v>248</v>
      </c>
      <c r="AU211" s="173" t="s">
        <v>258</v>
      </c>
      <c r="AY211" s="38" t="s">
        <v>245</v>
      </c>
      <c r="BE211" s="174">
        <f t="shared" si="44"/>
        <v>0</v>
      </c>
      <c r="BF211" s="174">
        <f t="shared" si="45"/>
        <v>0</v>
      </c>
      <c r="BG211" s="174">
        <f t="shared" si="46"/>
        <v>0</v>
      </c>
      <c r="BH211" s="174">
        <f t="shared" si="47"/>
        <v>0</v>
      </c>
      <c r="BI211" s="174">
        <f t="shared" si="48"/>
        <v>0</v>
      </c>
      <c r="BJ211" s="38" t="s">
        <v>8</v>
      </c>
      <c r="BK211" s="174">
        <f t="shared" si="49"/>
        <v>0</v>
      </c>
      <c r="BL211" s="38" t="s">
        <v>92</v>
      </c>
      <c r="BM211" s="173" t="s">
        <v>1168</v>
      </c>
    </row>
    <row r="212" spans="2:65" s="51" customFormat="1" ht="16.5" customHeight="1">
      <c r="B212" s="50"/>
      <c r="C212" s="163" t="s">
        <v>762</v>
      </c>
      <c r="D212" s="163" t="s">
        <v>248</v>
      </c>
      <c r="E212" s="164" t="s">
        <v>2067</v>
      </c>
      <c r="F212" s="165" t="s">
        <v>2068</v>
      </c>
      <c r="G212" s="166" t="s">
        <v>1942</v>
      </c>
      <c r="H212" s="167">
        <v>20</v>
      </c>
      <c r="I212" s="22"/>
      <c r="J212" s="168">
        <f t="shared" si="40"/>
        <v>0</v>
      </c>
      <c r="K212" s="165" t="s">
        <v>1</v>
      </c>
      <c r="L212" s="50"/>
      <c r="M212" s="169" t="s">
        <v>1</v>
      </c>
      <c r="N212" s="170" t="s">
        <v>42</v>
      </c>
      <c r="P212" s="171">
        <f t="shared" si="41"/>
        <v>0</v>
      </c>
      <c r="Q212" s="171">
        <v>0</v>
      </c>
      <c r="R212" s="171">
        <f t="shared" si="42"/>
        <v>0</v>
      </c>
      <c r="S212" s="171">
        <v>0</v>
      </c>
      <c r="T212" s="172">
        <f t="shared" si="43"/>
        <v>0</v>
      </c>
      <c r="AR212" s="173" t="s">
        <v>92</v>
      </c>
      <c r="AT212" s="173" t="s">
        <v>248</v>
      </c>
      <c r="AU212" s="173" t="s">
        <v>258</v>
      </c>
      <c r="AY212" s="38" t="s">
        <v>245</v>
      </c>
      <c r="BE212" s="174">
        <f t="shared" si="44"/>
        <v>0</v>
      </c>
      <c r="BF212" s="174">
        <f t="shared" si="45"/>
        <v>0</v>
      </c>
      <c r="BG212" s="174">
        <f t="shared" si="46"/>
        <v>0</v>
      </c>
      <c r="BH212" s="174">
        <f t="shared" si="47"/>
        <v>0</v>
      </c>
      <c r="BI212" s="174">
        <f t="shared" si="48"/>
        <v>0</v>
      </c>
      <c r="BJ212" s="38" t="s">
        <v>8</v>
      </c>
      <c r="BK212" s="174">
        <f t="shared" si="49"/>
        <v>0</v>
      </c>
      <c r="BL212" s="38" t="s">
        <v>92</v>
      </c>
      <c r="BM212" s="173" t="s">
        <v>1178</v>
      </c>
    </row>
    <row r="213" spans="2:65" s="51" customFormat="1" ht="16.5" customHeight="1">
      <c r="B213" s="50"/>
      <c r="C213" s="163" t="s">
        <v>767</v>
      </c>
      <c r="D213" s="163" t="s">
        <v>248</v>
      </c>
      <c r="E213" s="164" t="s">
        <v>2067</v>
      </c>
      <c r="F213" s="165" t="s">
        <v>2068</v>
      </c>
      <c r="G213" s="166" t="s">
        <v>1942</v>
      </c>
      <c r="H213" s="167">
        <v>3</v>
      </c>
      <c r="I213" s="22"/>
      <c r="J213" s="168">
        <f t="shared" si="40"/>
        <v>0</v>
      </c>
      <c r="K213" s="165" t="s">
        <v>1</v>
      </c>
      <c r="L213" s="50"/>
      <c r="M213" s="169" t="s">
        <v>1</v>
      </c>
      <c r="N213" s="170" t="s">
        <v>42</v>
      </c>
      <c r="P213" s="171">
        <f t="shared" si="41"/>
        <v>0</v>
      </c>
      <c r="Q213" s="171">
        <v>0</v>
      </c>
      <c r="R213" s="171">
        <f t="shared" si="42"/>
        <v>0</v>
      </c>
      <c r="S213" s="171">
        <v>0</v>
      </c>
      <c r="T213" s="172">
        <f t="shared" si="43"/>
        <v>0</v>
      </c>
      <c r="AR213" s="173" t="s">
        <v>92</v>
      </c>
      <c r="AT213" s="173" t="s">
        <v>248</v>
      </c>
      <c r="AU213" s="173" t="s">
        <v>258</v>
      </c>
      <c r="AY213" s="38" t="s">
        <v>245</v>
      </c>
      <c r="BE213" s="174">
        <f t="shared" si="44"/>
        <v>0</v>
      </c>
      <c r="BF213" s="174">
        <f t="shared" si="45"/>
        <v>0</v>
      </c>
      <c r="BG213" s="174">
        <f t="shared" si="46"/>
        <v>0</v>
      </c>
      <c r="BH213" s="174">
        <f t="shared" si="47"/>
        <v>0</v>
      </c>
      <c r="BI213" s="174">
        <f t="shared" si="48"/>
        <v>0</v>
      </c>
      <c r="BJ213" s="38" t="s">
        <v>8</v>
      </c>
      <c r="BK213" s="174">
        <f t="shared" si="49"/>
        <v>0</v>
      </c>
      <c r="BL213" s="38" t="s">
        <v>92</v>
      </c>
      <c r="BM213" s="173" t="s">
        <v>1194</v>
      </c>
    </row>
    <row r="214" spans="2:65" s="51" customFormat="1" ht="21.75" customHeight="1">
      <c r="B214" s="50"/>
      <c r="C214" s="163" t="s">
        <v>98</v>
      </c>
      <c r="D214" s="163" t="s">
        <v>248</v>
      </c>
      <c r="E214" s="164" t="s">
        <v>2069</v>
      </c>
      <c r="F214" s="165" t="s">
        <v>2070</v>
      </c>
      <c r="G214" s="166" t="s">
        <v>1942</v>
      </c>
      <c r="H214" s="167">
        <v>10</v>
      </c>
      <c r="I214" s="22"/>
      <c r="J214" s="168">
        <f t="shared" si="40"/>
        <v>0</v>
      </c>
      <c r="K214" s="165" t="s">
        <v>1</v>
      </c>
      <c r="L214" s="50"/>
      <c r="M214" s="169" t="s">
        <v>1</v>
      </c>
      <c r="N214" s="170" t="s">
        <v>42</v>
      </c>
      <c r="P214" s="171">
        <f t="shared" si="41"/>
        <v>0</v>
      </c>
      <c r="Q214" s="171">
        <v>0</v>
      </c>
      <c r="R214" s="171">
        <f t="shared" si="42"/>
        <v>0</v>
      </c>
      <c r="S214" s="171">
        <v>0</v>
      </c>
      <c r="T214" s="172">
        <f t="shared" si="43"/>
        <v>0</v>
      </c>
      <c r="AR214" s="173" t="s">
        <v>92</v>
      </c>
      <c r="AT214" s="173" t="s">
        <v>248</v>
      </c>
      <c r="AU214" s="173" t="s">
        <v>258</v>
      </c>
      <c r="AY214" s="38" t="s">
        <v>245</v>
      </c>
      <c r="BE214" s="174">
        <f t="shared" si="44"/>
        <v>0</v>
      </c>
      <c r="BF214" s="174">
        <f t="shared" si="45"/>
        <v>0</v>
      </c>
      <c r="BG214" s="174">
        <f t="shared" si="46"/>
        <v>0</v>
      </c>
      <c r="BH214" s="174">
        <f t="shared" si="47"/>
        <v>0</v>
      </c>
      <c r="BI214" s="174">
        <f t="shared" si="48"/>
        <v>0</v>
      </c>
      <c r="BJ214" s="38" t="s">
        <v>8</v>
      </c>
      <c r="BK214" s="174">
        <f t="shared" si="49"/>
        <v>0</v>
      </c>
      <c r="BL214" s="38" t="s">
        <v>92</v>
      </c>
      <c r="BM214" s="173" t="s">
        <v>1203</v>
      </c>
    </row>
    <row r="215" spans="2:65" s="152" customFormat="1" ht="20.85" customHeight="1">
      <c r="B215" s="151"/>
      <c r="D215" s="153" t="s">
        <v>76</v>
      </c>
      <c r="E215" s="161" t="s">
        <v>1949</v>
      </c>
      <c r="F215" s="161" t="s">
        <v>1950</v>
      </c>
      <c r="I215" s="21"/>
      <c r="J215" s="162">
        <f>BK215</f>
        <v>0</v>
      </c>
      <c r="L215" s="151"/>
      <c r="M215" s="156"/>
      <c r="P215" s="157">
        <f>SUM(P216:P221)</f>
        <v>0</v>
      </c>
      <c r="R215" s="157">
        <f>SUM(R216:R221)</f>
        <v>0</v>
      </c>
      <c r="T215" s="158">
        <f>SUM(T216:T221)</f>
        <v>0</v>
      </c>
      <c r="AR215" s="153" t="s">
        <v>8</v>
      </c>
      <c r="AT215" s="159" t="s">
        <v>76</v>
      </c>
      <c r="AU215" s="159" t="s">
        <v>86</v>
      </c>
      <c r="AY215" s="153" t="s">
        <v>245</v>
      </c>
      <c r="BK215" s="160">
        <f>SUM(BK216:BK221)</f>
        <v>0</v>
      </c>
    </row>
    <row r="216" spans="2:65" s="51" customFormat="1" ht="16.5" customHeight="1">
      <c r="B216" s="50"/>
      <c r="C216" s="163" t="s">
        <v>779</v>
      </c>
      <c r="D216" s="163" t="s">
        <v>248</v>
      </c>
      <c r="E216" s="164" t="s">
        <v>2071</v>
      </c>
      <c r="F216" s="165" t="s">
        <v>2072</v>
      </c>
      <c r="G216" s="166" t="s">
        <v>566</v>
      </c>
      <c r="H216" s="167">
        <v>55</v>
      </c>
      <c r="I216" s="22"/>
      <c r="J216" s="168">
        <f t="shared" ref="J216:J221" si="50">ROUND(I216*H216,0)</f>
        <v>0</v>
      </c>
      <c r="K216" s="165" t="s">
        <v>1</v>
      </c>
      <c r="L216" s="50"/>
      <c r="M216" s="169" t="s">
        <v>1</v>
      </c>
      <c r="N216" s="170" t="s">
        <v>42</v>
      </c>
      <c r="P216" s="171">
        <f t="shared" ref="P216:P221" si="51">O216*H216</f>
        <v>0</v>
      </c>
      <c r="Q216" s="171">
        <v>0</v>
      </c>
      <c r="R216" s="171">
        <f t="shared" ref="R216:R221" si="52">Q216*H216</f>
        <v>0</v>
      </c>
      <c r="S216" s="171">
        <v>0</v>
      </c>
      <c r="T216" s="172">
        <f t="shared" ref="T216:T221" si="53">S216*H216</f>
        <v>0</v>
      </c>
      <c r="AR216" s="173" t="s">
        <v>92</v>
      </c>
      <c r="AT216" s="173" t="s">
        <v>248</v>
      </c>
      <c r="AU216" s="173" t="s">
        <v>258</v>
      </c>
      <c r="AY216" s="38" t="s">
        <v>245</v>
      </c>
      <c r="BE216" s="174">
        <f t="shared" ref="BE216:BE221" si="54">IF(N216="základní",J216,0)</f>
        <v>0</v>
      </c>
      <c r="BF216" s="174">
        <f t="shared" ref="BF216:BF221" si="55">IF(N216="snížená",J216,0)</f>
        <v>0</v>
      </c>
      <c r="BG216" s="174">
        <f t="shared" ref="BG216:BG221" si="56">IF(N216="zákl. přenesená",J216,0)</f>
        <v>0</v>
      </c>
      <c r="BH216" s="174">
        <f t="shared" ref="BH216:BH221" si="57">IF(N216="sníž. přenesená",J216,0)</f>
        <v>0</v>
      </c>
      <c r="BI216" s="174">
        <f t="shared" ref="BI216:BI221" si="58">IF(N216="nulová",J216,0)</f>
        <v>0</v>
      </c>
      <c r="BJ216" s="38" t="s">
        <v>8</v>
      </c>
      <c r="BK216" s="174">
        <f t="shared" ref="BK216:BK221" si="59">ROUND(I216*H216,0)</f>
        <v>0</v>
      </c>
      <c r="BL216" s="38" t="s">
        <v>92</v>
      </c>
      <c r="BM216" s="173" t="s">
        <v>1214</v>
      </c>
    </row>
    <row r="217" spans="2:65" s="51" customFormat="1" ht="16.5" customHeight="1">
      <c r="B217" s="50"/>
      <c r="C217" s="163" t="s">
        <v>783</v>
      </c>
      <c r="D217" s="163" t="s">
        <v>248</v>
      </c>
      <c r="E217" s="164" t="s">
        <v>2071</v>
      </c>
      <c r="F217" s="165" t="s">
        <v>2072</v>
      </c>
      <c r="G217" s="166" t="s">
        <v>566</v>
      </c>
      <c r="H217" s="167">
        <v>370</v>
      </c>
      <c r="I217" s="22"/>
      <c r="J217" s="168">
        <f t="shared" si="50"/>
        <v>0</v>
      </c>
      <c r="K217" s="165" t="s">
        <v>1</v>
      </c>
      <c r="L217" s="50"/>
      <c r="M217" s="169" t="s">
        <v>1</v>
      </c>
      <c r="N217" s="170" t="s">
        <v>42</v>
      </c>
      <c r="P217" s="171">
        <f t="shared" si="51"/>
        <v>0</v>
      </c>
      <c r="Q217" s="171">
        <v>0</v>
      </c>
      <c r="R217" s="171">
        <f t="shared" si="52"/>
        <v>0</v>
      </c>
      <c r="S217" s="171">
        <v>0</v>
      </c>
      <c r="T217" s="172">
        <f t="shared" si="53"/>
        <v>0</v>
      </c>
      <c r="AR217" s="173" t="s">
        <v>92</v>
      </c>
      <c r="AT217" s="173" t="s">
        <v>248</v>
      </c>
      <c r="AU217" s="173" t="s">
        <v>258</v>
      </c>
      <c r="AY217" s="38" t="s">
        <v>245</v>
      </c>
      <c r="BE217" s="174">
        <f t="shared" si="54"/>
        <v>0</v>
      </c>
      <c r="BF217" s="174">
        <f t="shared" si="55"/>
        <v>0</v>
      </c>
      <c r="BG217" s="174">
        <f t="shared" si="56"/>
        <v>0</v>
      </c>
      <c r="BH217" s="174">
        <f t="shared" si="57"/>
        <v>0</v>
      </c>
      <c r="BI217" s="174">
        <f t="shared" si="58"/>
        <v>0</v>
      </c>
      <c r="BJ217" s="38" t="s">
        <v>8</v>
      </c>
      <c r="BK217" s="174">
        <f t="shared" si="59"/>
        <v>0</v>
      </c>
      <c r="BL217" s="38" t="s">
        <v>92</v>
      </c>
      <c r="BM217" s="173" t="s">
        <v>1224</v>
      </c>
    </row>
    <row r="218" spans="2:65" s="51" customFormat="1" ht="16.5" customHeight="1">
      <c r="B218" s="50"/>
      <c r="C218" s="163" t="s">
        <v>787</v>
      </c>
      <c r="D218" s="163" t="s">
        <v>248</v>
      </c>
      <c r="E218" s="164" t="s">
        <v>2071</v>
      </c>
      <c r="F218" s="165" t="s">
        <v>2072</v>
      </c>
      <c r="G218" s="166" t="s">
        <v>566</v>
      </c>
      <c r="H218" s="167">
        <v>156</v>
      </c>
      <c r="I218" s="22"/>
      <c r="J218" s="168">
        <f t="shared" si="50"/>
        <v>0</v>
      </c>
      <c r="K218" s="165" t="s">
        <v>1</v>
      </c>
      <c r="L218" s="50"/>
      <c r="M218" s="169" t="s">
        <v>1</v>
      </c>
      <c r="N218" s="170" t="s">
        <v>42</v>
      </c>
      <c r="P218" s="171">
        <f t="shared" si="51"/>
        <v>0</v>
      </c>
      <c r="Q218" s="171">
        <v>0</v>
      </c>
      <c r="R218" s="171">
        <f t="shared" si="52"/>
        <v>0</v>
      </c>
      <c r="S218" s="171">
        <v>0</v>
      </c>
      <c r="T218" s="172">
        <f t="shared" si="53"/>
        <v>0</v>
      </c>
      <c r="AR218" s="173" t="s">
        <v>92</v>
      </c>
      <c r="AT218" s="173" t="s">
        <v>248</v>
      </c>
      <c r="AU218" s="173" t="s">
        <v>258</v>
      </c>
      <c r="AY218" s="38" t="s">
        <v>245</v>
      </c>
      <c r="BE218" s="174">
        <f t="shared" si="54"/>
        <v>0</v>
      </c>
      <c r="BF218" s="174">
        <f t="shared" si="55"/>
        <v>0</v>
      </c>
      <c r="BG218" s="174">
        <f t="shared" si="56"/>
        <v>0</v>
      </c>
      <c r="BH218" s="174">
        <f t="shared" si="57"/>
        <v>0</v>
      </c>
      <c r="BI218" s="174">
        <f t="shared" si="58"/>
        <v>0</v>
      </c>
      <c r="BJ218" s="38" t="s">
        <v>8</v>
      </c>
      <c r="BK218" s="174">
        <f t="shared" si="59"/>
        <v>0</v>
      </c>
      <c r="BL218" s="38" t="s">
        <v>92</v>
      </c>
      <c r="BM218" s="173" t="s">
        <v>1238</v>
      </c>
    </row>
    <row r="219" spans="2:65" s="51" customFormat="1" ht="16.5" customHeight="1">
      <c r="B219" s="50"/>
      <c r="C219" s="163" t="s">
        <v>791</v>
      </c>
      <c r="D219" s="163" t="s">
        <v>248</v>
      </c>
      <c r="E219" s="164" t="s">
        <v>2071</v>
      </c>
      <c r="F219" s="165" t="s">
        <v>2072</v>
      </c>
      <c r="G219" s="166" t="s">
        <v>566</v>
      </c>
      <c r="H219" s="167">
        <v>74</v>
      </c>
      <c r="I219" s="22"/>
      <c r="J219" s="168">
        <f t="shared" si="50"/>
        <v>0</v>
      </c>
      <c r="K219" s="165" t="s">
        <v>1</v>
      </c>
      <c r="L219" s="50"/>
      <c r="M219" s="169" t="s">
        <v>1</v>
      </c>
      <c r="N219" s="170" t="s">
        <v>42</v>
      </c>
      <c r="P219" s="171">
        <f t="shared" si="51"/>
        <v>0</v>
      </c>
      <c r="Q219" s="171">
        <v>0</v>
      </c>
      <c r="R219" s="171">
        <f t="shared" si="52"/>
        <v>0</v>
      </c>
      <c r="S219" s="171">
        <v>0</v>
      </c>
      <c r="T219" s="172">
        <f t="shared" si="53"/>
        <v>0</v>
      </c>
      <c r="AR219" s="173" t="s">
        <v>92</v>
      </c>
      <c r="AT219" s="173" t="s">
        <v>248</v>
      </c>
      <c r="AU219" s="173" t="s">
        <v>258</v>
      </c>
      <c r="AY219" s="38" t="s">
        <v>245</v>
      </c>
      <c r="BE219" s="174">
        <f t="shared" si="54"/>
        <v>0</v>
      </c>
      <c r="BF219" s="174">
        <f t="shared" si="55"/>
        <v>0</v>
      </c>
      <c r="BG219" s="174">
        <f t="shared" si="56"/>
        <v>0</v>
      </c>
      <c r="BH219" s="174">
        <f t="shared" si="57"/>
        <v>0</v>
      </c>
      <c r="BI219" s="174">
        <f t="shared" si="58"/>
        <v>0</v>
      </c>
      <c r="BJ219" s="38" t="s">
        <v>8</v>
      </c>
      <c r="BK219" s="174">
        <f t="shared" si="59"/>
        <v>0</v>
      </c>
      <c r="BL219" s="38" t="s">
        <v>92</v>
      </c>
      <c r="BM219" s="173" t="s">
        <v>1245</v>
      </c>
    </row>
    <row r="220" spans="2:65" s="51" customFormat="1" ht="16.5" customHeight="1">
      <c r="B220" s="50"/>
      <c r="C220" s="163" t="s">
        <v>795</v>
      </c>
      <c r="D220" s="163" t="s">
        <v>248</v>
      </c>
      <c r="E220" s="164" t="s">
        <v>2073</v>
      </c>
      <c r="F220" s="165" t="s">
        <v>2074</v>
      </c>
      <c r="G220" s="166" t="s">
        <v>566</v>
      </c>
      <c r="H220" s="167">
        <v>15</v>
      </c>
      <c r="I220" s="22"/>
      <c r="J220" s="168">
        <f t="shared" si="50"/>
        <v>0</v>
      </c>
      <c r="K220" s="165" t="s">
        <v>1</v>
      </c>
      <c r="L220" s="50"/>
      <c r="M220" s="169" t="s">
        <v>1</v>
      </c>
      <c r="N220" s="170" t="s">
        <v>42</v>
      </c>
      <c r="P220" s="171">
        <f t="shared" si="51"/>
        <v>0</v>
      </c>
      <c r="Q220" s="171">
        <v>0</v>
      </c>
      <c r="R220" s="171">
        <f t="shared" si="52"/>
        <v>0</v>
      </c>
      <c r="S220" s="171">
        <v>0</v>
      </c>
      <c r="T220" s="172">
        <f t="shared" si="53"/>
        <v>0</v>
      </c>
      <c r="AR220" s="173" t="s">
        <v>92</v>
      </c>
      <c r="AT220" s="173" t="s">
        <v>248</v>
      </c>
      <c r="AU220" s="173" t="s">
        <v>258</v>
      </c>
      <c r="AY220" s="38" t="s">
        <v>245</v>
      </c>
      <c r="BE220" s="174">
        <f t="shared" si="54"/>
        <v>0</v>
      </c>
      <c r="BF220" s="174">
        <f t="shared" si="55"/>
        <v>0</v>
      </c>
      <c r="BG220" s="174">
        <f t="shared" si="56"/>
        <v>0</v>
      </c>
      <c r="BH220" s="174">
        <f t="shared" si="57"/>
        <v>0</v>
      </c>
      <c r="BI220" s="174">
        <f t="shared" si="58"/>
        <v>0</v>
      </c>
      <c r="BJ220" s="38" t="s">
        <v>8</v>
      </c>
      <c r="BK220" s="174">
        <f t="shared" si="59"/>
        <v>0</v>
      </c>
      <c r="BL220" s="38" t="s">
        <v>92</v>
      </c>
      <c r="BM220" s="173" t="s">
        <v>1254</v>
      </c>
    </row>
    <row r="221" spans="2:65" s="51" customFormat="1" ht="21.75" customHeight="1">
      <c r="B221" s="50"/>
      <c r="C221" s="163" t="s">
        <v>833</v>
      </c>
      <c r="D221" s="163" t="s">
        <v>248</v>
      </c>
      <c r="E221" s="164" t="s">
        <v>2075</v>
      </c>
      <c r="F221" s="165" t="s">
        <v>2076</v>
      </c>
      <c r="G221" s="166" t="s">
        <v>1942</v>
      </c>
      <c r="H221" s="167">
        <v>55</v>
      </c>
      <c r="I221" s="22"/>
      <c r="J221" s="168">
        <f t="shared" si="50"/>
        <v>0</v>
      </c>
      <c r="K221" s="165" t="s">
        <v>1</v>
      </c>
      <c r="L221" s="50"/>
      <c r="M221" s="169" t="s">
        <v>1</v>
      </c>
      <c r="N221" s="170" t="s">
        <v>42</v>
      </c>
      <c r="P221" s="171">
        <f t="shared" si="51"/>
        <v>0</v>
      </c>
      <c r="Q221" s="171">
        <v>0</v>
      </c>
      <c r="R221" s="171">
        <f t="shared" si="52"/>
        <v>0</v>
      </c>
      <c r="S221" s="171">
        <v>0</v>
      </c>
      <c r="T221" s="172">
        <f t="shared" si="53"/>
        <v>0</v>
      </c>
      <c r="AR221" s="173" t="s">
        <v>92</v>
      </c>
      <c r="AT221" s="173" t="s">
        <v>248</v>
      </c>
      <c r="AU221" s="173" t="s">
        <v>258</v>
      </c>
      <c r="AY221" s="38" t="s">
        <v>245</v>
      </c>
      <c r="BE221" s="174">
        <f t="shared" si="54"/>
        <v>0</v>
      </c>
      <c r="BF221" s="174">
        <f t="shared" si="55"/>
        <v>0</v>
      </c>
      <c r="BG221" s="174">
        <f t="shared" si="56"/>
        <v>0</v>
      </c>
      <c r="BH221" s="174">
        <f t="shared" si="57"/>
        <v>0</v>
      </c>
      <c r="BI221" s="174">
        <f t="shared" si="58"/>
        <v>0</v>
      </c>
      <c r="BJ221" s="38" t="s">
        <v>8</v>
      </c>
      <c r="BK221" s="174">
        <f t="shared" si="59"/>
        <v>0</v>
      </c>
      <c r="BL221" s="38" t="s">
        <v>92</v>
      </c>
      <c r="BM221" s="173" t="s">
        <v>1264</v>
      </c>
    </row>
    <row r="222" spans="2:65" s="152" customFormat="1" ht="20.85" customHeight="1">
      <c r="B222" s="151"/>
      <c r="D222" s="153" t="s">
        <v>76</v>
      </c>
      <c r="E222" s="161" t="s">
        <v>1961</v>
      </c>
      <c r="F222" s="161" t="s">
        <v>1962</v>
      </c>
      <c r="I222" s="21"/>
      <c r="J222" s="162">
        <f>BK222</f>
        <v>0</v>
      </c>
      <c r="L222" s="151"/>
      <c r="M222" s="156"/>
      <c r="P222" s="157">
        <f>SUM(P223:P232)</f>
        <v>0</v>
      </c>
      <c r="R222" s="157">
        <f>SUM(R223:R232)</f>
        <v>0</v>
      </c>
      <c r="T222" s="158">
        <f>SUM(T223:T232)</f>
        <v>0</v>
      </c>
      <c r="AR222" s="153" t="s">
        <v>8</v>
      </c>
      <c r="AT222" s="159" t="s">
        <v>76</v>
      </c>
      <c r="AU222" s="159" t="s">
        <v>86</v>
      </c>
      <c r="AY222" s="153" t="s">
        <v>245</v>
      </c>
      <c r="BK222" s="160">
        <f>SUM(BK223:BK232)</f>
        <v>0</v>
      </c>
    </row>
    <row r="223" spans="2:65" s="51" customFormat="1" ht="16.5" customHeight="1">
      <c r="B223" s="50"/>
      <c r="C223" s="163" t="s">
        <v>839</v>
      </c>
      <c r="D223" s="163" t="s">
        <v>248</v>
      </c>
      <c r="E223" s="164" t="s">
        <v>2077</v>
      </c>
      <c r="F223" s="165" t="s">
        <v>2078</v>
      </c>
      <c r="G223" s="166" t="s">
        <v>1942</v>
      </c>
      <c r="H223" s="167">
        <v>3</v>
      </c>
      <c r="I223" s="22"/>
      <c r="J223" s="168">
        <f t="shared" ref="J223:J232" si="60">ROUND(I223*H223,0)</f>
        <v>0</v>
      </c>
      <c r="K223" s="165" t="s">
        <v>1</v>
      </c>
      <c r="L223" s="50"/>
      <c r="M223" s="169" t="s">
        <v>1</v>
      </c>
      <c r="N223" s="170" t="s">
        <v>42</v>
      </c>
      <c r="P223" s="171">
        <f t="shared" ref="P223:P232" si="61">O223*H223</f>
        <v>0</v>
      </c>
      <c r="Q223" s="171">
        <v>0</v>
      </c>
      <c r="R223" s="171">
        <f t="shared" ref="R223:R232" si="62">Q223*H223</f>
        <v>0</v>
      </c>
      <c r="S223" s="171">
        <v>0</v>
      </c>
      <c r="T223" s="172">
        <f t="shared" ref="T223:T232" si="63">S223*H223</f>
        <v>0</v>
      </c>
      <c r="AR223" s="173" t="s">
        <v>92</v>
      </c>
      <c r="AT223" s="173" t="s">
        <v>248</v>
      </c>
      <c r="AU223" s="173" t="s">
        <v>258</v>
      </c>
      <c r="AY223" s="38" t="s">
        <v>245</v>
      </c>
      <c r="BE223" s="174">
        <f t="shared" ref="BE223:BE232" si="64">IF(N223="základní",J223,0)</f>
        <v>0</v>
      </c>
      <c r="BF223" s="174">
        <f t="shared" ref="BF223:BF232" si="65">IF(N223="snížená",J223,0)</f>
        <v>0</v>
      </c>
      <c r="BG223" s="174">
        <f t="shared" ref="BG223:BG232" si="66">IF(N223="zákl. přenesená",J223,0)</f>
        <v>0</v>
      </c>
      <c r="BH223" s="174">
        <f t="shared" ref="BH223:BH232" si="67">IF(N223="sníž. přenesená",J223,0)</f>
        <v>0</v>
      </c>
      <c r="BI223" s="174">
        <f t="shared" ref="BI223:BI232" si="68">IF(N223="nulová",J223,0)</f>
        <v>0</v>
      </c>
      <c r="BJ223" s="38" t="s">
        <v>8</v>
      </c>
      <c r="BK223" s="174">
        <f t="shared" ref="BK223:BK232" si="69">ROUND(I223*H223,0)</f>
        <v>0</v>
      </c>
      <c r="BL223" s="38" t="s">
        <v>92</v>
      </c>
      <c r="BM223" s="173" t="s">
        <v>1275</v>
      </c>
    </row>
    <row r="224" spans="2:65" s="51" customFormat="1" ht="16.5" customHeight="1">
      <c r="B224" s="50"/>
      <c r="C224" s="163" t="s">
        <v>844</v>
      </c>
      <c r="D224" s="163" t="s">
        <v>248</v>
      </c>
      <c r="E224" s="164" t="s">
        <v>2079</v>
      </c>
      <c r="F224" s="165" t="s">
        <v>2080</v>
      </c>
      <c r="G224" s="166" t="s">
        <v>1942</v>
      </c>
      <c r="H224" s="167">
        <v>1</v>
      </c>
      <c r="I224" s="22"/>
      <c r="J224" s="168">
        <f t="shared" si="60"/>
        <v>0</v>
      </c>
      <c r="K224" s="165" t="s">
        <v>1</v>
      </c>
      <c r="L224" s="50"/>
      <c r="M224" s="169" t="s">
        <v>1</v>
      </c>
      <c r="N224" s="170" t="s">
        <v>42</v>
      </c>
      <c r="P224" s="171">
        <f t="shared" si="61"/>
        <v>0</v>
      </c>
      <c r="Q224" s="171">
        <v>0</v>
      </c>
      <c r="R224" s="171">
        <f t="shared" si="62"/>
        <v>0</v>
      </c>
      <c r="S224" s="171">
        <v>0</v>
      </c>
      <c r="T224" s="172">
        <f t="shared" si="63"/>
        <v>0</v>
      </c>
      <c r="AR224" s="173" t="s">
        <v>92</v>
      </c>
      <c r="AT224" s="173" t="s">
        <v>248</v>
      </c>
      <c r="AU224" s="173" t="s">
        <v>258</v>
      </c>
      <c r="AY224" s="38" t="s">
        <v>245</v>
      </c>
      <c r="BE224" s="174">
        <f t="shared" si="64"/>
        <v>0</v>
      </c>
      <c r="BF224" s="174">
        <f t="shared" si="65"/>
        <v>0</v>
      </c>
      <c r="BG224" s="174">
        <f t="shared" si="66"/>
        <v>0</v>
      </c>
      <c r="BH224" s="174">
        <f t="shared" si="67"/>
        <v>0</v>
      </c>
      <c r="BI224" s="174">
        <f t="shared" si="68"/>
        <v>0</v>
      </c>
      <c r="BJ224" s="38" t="s">
        <v>8</v>
      </c>
      <c r="BK224" s="174">
        <f t="shared" si="69"/>
        <v>0</v>
      </c>
      <c r="BL224" s="38" t="s">
        <v>92</v>
      </c>
      <c r="BM224" s="173" t="s">
        <v>1285</v>
      </c>
    </row>
    <row r="225" spans="2:65" s="51" customFormat="1" ht="16.5" customHeight="1">
      <c r="B225" s="50"/>
      <c r="C225" s="163" t="s">
        <v>849</v>
      </c>
      <c r="D225" s="163" t="s">
        <v>248</v>
      </c>
      <c r="E225" s="164" t="s">
        <v>2081</v>
      </c>
      <c r="F225" s="165" t="s">
        <v>2082</v>
      </c>
      <c r="G225" s="166" t="s">
        <v>1942</v>
      </c>
      <c r="H225" s="167">
        <v>1</v>
      </c>
      <c r="I225" s="22"/>
      <c r="J225" s="168">
        <f t="shared" si="60"/>
        <v>0</v>
      </c>
      <c r="K225" s="165" t="s">
        <v>1</v>
      </c>
      <c r="L225" s="50"/>
      <c r="M225" s="169" t="s">
        <v>1</v>
      </c>
      <c r="N225" s="170" t="s">
        <v>42</v>
      </c>
      <c r="P225" s="171">
        <f t="shared" si="61"/>
        <v>0</v>
      </c>
      <c r="Q225" s="171">
        <v>0</v>
      </c>
      <c r="R225" s="171">
        <f t="shared" si="62"/>
        <v>0</v>
      </c>
      <c r="S225" s="171">
        <v>0</v>
      </c>
      <c r="T225" s="172">
        <f t="shared" si="63"/>
        <v>0</v>
      </c>
      <c r="AR225" s="173" t="s">
        <v>92</v>
      </c>
      <c r="AT225" s="173" t="s">
        <v>248</v>
      </c>
      <c r="AU225" s="173" t="s">
        <v>258</v>
      </c>
      <c r="AY225" s="38" t="s">
        <v>245</v>
      </c>
      <c r="BE225" s="174">
        <f t="shared" si="64"/>
        <v>0</v>
      </c>
      <c r="BF225" s="174">
        <f t="shared" si="65"/>
        <v>0</v>
      </c>
      <c r="BG225" s="174">
        <f t="shared" si="66"/>
        <v>0</v>
      </c>
      <c r="BH225" s="174">
        <f t="shared" si="67"/>
        <v>0</v>
      </c>
      <c r="BI225" s="174">
        <f t="shared" si="68"/>
        <v>0</v>
      </c>
      <c r="BJ225" s="38" t="s">
        <v>8</v>
      </c>
      <c r="BK225" s="174">
        <f t="shared" si="69"/>
        <v>0</v>
      </c>
      <c r="BL225" s="38" t="s">
        <v>92</v>
      </c>
      <c r="BM225" s="173" t="s">
        <v>1295</v>
      </c>
    </row>
    <row r="226" spans="2:65" s="51" customFormat="1" ht="16.5" customHeight="1">
      <c r="B226" s="50"/>
      <c r="C226" s="163" t="s">
        <v>855</v>
      </c>
      <c r="D226" s="163" t="s">
        <v>248</v>
      </c>
      <c r="E226" s="164" t="s">
        <v>2079</v>
      </c>
      <c r="F226" s="165" t="s">
        <v>2080</v>
      </c>
      <c r="G226" s="166" t="s">
        <v>1942</v>
      </c>
      <c r="H226" s="167">
        <v>2</v>
      </c>
      <c r="I226" s="22"/>
      <c r="J226" s="168">
        <f t="shared" si="60"/>
        <v>0</v>
      </c>
      <c r="K226" s="165" t="s">
        <v>1</v>
      </c>
      <c r="L226" s="50"/>
      <c r="M226" s="169" t="s">
        <v>1</v>
      </c>
      <c r="N226" s="170" t="s">
        <v>42</v>
      </c>
      <c r="P226" s="171">
        <f t="shared" si="61"/>
        <v>0</v>
      </c>
      <c r="Q226" s="171">
        <v>0</v>
      </c>
      <c r="R226" s="171">
        <f t="shared" si="62"/>
        <v>0</v>
      </c>
      <c r="S226" s="171">
        <v>0</v>
      </c>
      <c r="T226" s="172">
        <f t="shared" si="63"/>
        <v>0</v>
      </c>
      <c r="AR226" s="173" t="s">
        <v>92</v>
      </c>
      <c r="AT226" s="173" t="s">
        <v>248</v>
      </c>
      <c r="AU226" s="173" t="s">
        <v>258</v>
      </c>
      <c r="AY226" s="38" t="s">
        <v>245</v>
      </c>
      <c r="BE226" s="174">
        <f t="shared" si="64"/>
        <v>0</v>
      </c>
      <c r="BF226" s="174">
        <f t="shared" si="65"/>
        <v>0</v>
      </c>
      <c r="BG226" s="174">
        <f t="shared" si="66"/>
        <v>0</v>
      </c>
      <c r="BH226" s="174">
        <f t="shared" si="67"/>
        <v>0</v>
      </c>
      <c r="BI226" s="174">
        <f t="shared" si="68"/>
        <v>0</v>
      </c>
      <c r="BJ226" s="38" t="s">
        <v>8</v>
      </c>
      <c r="BK226" s="174">
        <f t="shared" si="69"/>
        <v>0</v>
      </c>
      <c r="BL226" s="38" t="s">
        <v>92</v>
      </c>
      <c r="BM226" s="173" t="s">
        <v>1304</v>
      </c>
    </row>
    <row r="227" spans="2:65" s="51" customFormat="1" ht="16.5" customHeight="1">
      <c r="B227" s="50"/>
      <c r="C227" s="163" t="s">
        <v>860</v>
      </c>
      <c r="D227" s="163" t="s">
        <v>248</v>
      </c>
      <c r="E227" s="164" t="s">
        <v>2079</v>
      </c>
      <c r="F227" s="165" t="s">
        <v>2080</v>
      </c>
      <c r="G227" s="166" t="s">
        <v>1942</v>
      </c>
      <c r="H227" s="167">
        <v>4</v>
      </c>
      <c r="I227" s="22"/>
      <c r="J227" s="168">
        <f t="shared" si="60"/>
        <v>0</v>
      </c>
      <c r="K227" s="165" t="s">
        <v>1</v>
      </c>
      <c r="L227" s="50"/>
      <c r="M227" s="169" t="s">
        <v>1</v>
      </c>
      <c r="N227" s="170" t="s">
        <v>42</v>
      </c>
      <c r="P227" s="171">
        <f t="shared" si="61"/>
        <v>0</v>
      </c>
      <c r="Q227" s="171">
        <v>0</v>
      </c>
      <c r="R227" s="171">
        <f t="shared" si="62"/>
        <v>0</v>
      </c>
      <c r="S227" s="171">
        <v>0</v>
      </c>
      <c r="T227" s="172">
        <f t="shared" si="63"/>
        <v>0</v>
      </c>
      <c r="AR227" s="173" t="s">
        <v>92</v>
      </c>
      <c r="AT227" s="173" t="s">
        <v>248</v>
      </c>
      <c r="AU227" s="173" t="s">
        <v>258</v>
      </c>
      <c r="AY227" s="38" t="s">
        <v>245</v>
      </c>
      <c r="BE227" s="174">
        <f t="shared" si="64"/>
        <v>0</v>
      </c>
      <c r="BF227" s="174">
        <f t="shared" si="65"/>
        <v>0</v>
      </c>
      <c r="BG227" s="174">
        <f t="shared" si="66"/>
        <v>0</v>
      </c>
      <c r="BH227" s="174">
        <f t="shared" si="67"/>
        <v>0</v>
      </c>
      <c r="BI227" s="174">
        <f t="shared" si="68"/>
        <v>0</v>
      </c>
      <c r="BJ227" s="38" t="s">
        <v>8</v>
      </c>
      <c r="BK227" s="174">
        <f t="shared" si="69"/>
        <v>0</v>
      </c>
      <c r="BL227" s="38" t="s">
        <v>92</v>
      </c>
      <c r="BM227" s="173" t="s">
        <v>1314</v>
      </c>
    </row>
    <row r="228" spans="2:65" s="51" customFormat="1" ht="16.5" customHeight="1">
      <c r="B228" s="50"/>
      <c r="C228" s="163" t="s">
        <v>908</v>
      </c>
      <c r="D228" s="163" t="s">
        <v>248</v>
      </c>
      <c r="E228" s="164" t="s">
        <v>2083</v>
      </c>
      <c r="F228" s="165" t="s">
        <v>2084</v>
      </c>
      <c r="G228" s="166" t="s">
        <v>1942</v>
      </c>
      <c r="H228" s="167">
        <v>1</v>
      </c>
      <c r="I228" s="22"/>
      <c r="J228" s="168">
        <f t="shared" si="60"/>
        <v>0</v>
      </c>
      <c r="K228" s="165" t="s">
        <v>1</v>
      </c>
      <c r="L228" s="50"/>
      <c r="M228" s="169" t="s">
        <v>1</v>
      </c>
      <c r="N228" s="170" t="s">
        <v>42</v>
      </c>
      <c r="P228" s="171">
        <f t="shared" si="61"/>
        <v>0</v>
      </c>
      <c r="Q228" s="171">
        <v>0</v>
      </c>
      <c r="R228" s="171">
        <f t="shared" si="62"/>
        <v>0</v>
      </c>
      <c r="S228" s="171">
        <v>0</v>
      </c>
      <c r="T228" s="172">
        <f t="shared" si="63"/>
        <v>0</v>
      </c>
      <c r="AR228" s="173" t="s">
        <v>92</v>
      </c>
      <c r="AT228" s="173" t="s">
        <v>248</v>
      </c>
      <c r="AU228" s="173" t="s">
        <v>258</v>
      </c>
      <c r="AY228" s="38" t="s">
        <v>245</v>
      </c>
      <c r="BE228" s="174">
        <f t="shared" si="64"/>
        <v>0</v>
      </c>
      <c r="BF228" s="174">
        <f t="shared" si="65"/>
        <v>0</v>
      </c>
      <c r="BG228" s="174">
        <f t="shared" si="66"/>
        <v>0</v>
      </c>
      <c r="BH228" s="174">
        <f t="shared" si="67"/>
        <v>0</v>
      </c>
      <c r="BI228" s="174">
        <f t="shared" si="68"/>
        <v>0</v>
      </c>
      <c r="BJ228" s="38" t="s">
        <v>8</v>
      </c>
      <c r="BK228" s="174">
        <f t="shared" si="69"/>
        <v>0</v>
      </c>
      <c r="BL228" s="38" t="s">
        <v>92</v>
      </c>
      <c r="BM228" s="173" t="s">
        <v>1327</v>
      </c>
    </row>
    <row r="229" spans="2:65" s="51" customFormat="1" ht="16.5" customHeight="1">
      <c r="B229" s="50"/>
      <c r="C229" s="163" t="s">
        <v>917</v>
      </c>
      <c r="D229" s="163" t="s">
        <v>248</v>
      </c>
      <c r="E229" s="164" t="s">
        <v>2085</v>
      </c>
      <c r="F229" s="165" t="s">
        <v>2086</v>
      </c>
      <c r="G229" s="166" t="s">
        <v>1942</v>
      </c>
      <c r="H229" s="167">
        <v>6</v>
      </c>
      <c r="I229" s="22"/>
      <c r="J229" s="168">
        <f t="shared" si="60"/>
        <v>0</v>
      </c>
      <c r="K229" s="165" t="s">
        <v>1</v>
      </c>
      <c r="L229" s="50"/>
      <c r="M229" s="169" t="s">
        <v>1</v>
      </c>
      <c r="N229" s="170" t="s">
        <v>42</v>
      </c>
      <c r="P229" s="171">
        <f t="shared" si="61"/>
        <v>0</v>
      </c>
      <c r="Q229" s="171">
        <v>0</v>
      </c>
      <c r="R229" s="171">
        <f t="shared" si="62"/>
        <v>0</v>
      </c>
      <c r="S229" s="171">
        <v>0</v>
      </c>
      <c r="T229" s="172">
        <f t="shared" si="63"/>
        <v>0</v>
      </c>
      <c r="AR229" s="173" t="s">
        <v>92</v>
      </c>
      <c r="AT229" s="173" t="s">
        <v>248</v>
      </c>
      <c r="AU229" s="173" t="s">
        <v>258</v>
      </c>
      <c r="AY229" s="38" t="s">
        <v>245</v>
      </c>
      <c r="BE229" s="174">
        <f t="shared" si="64"/>
        <v>0</v>
      </c>
      <c r="BF229" s="174">
        <f t="shared" si="65"/>
        <v>0</v>
      </c>
      <c r="BG229" s="174">
        <f t="shared" si="66"/>
        <v>0</v>
      </c>
      <c r="BH229" s="174">
        <f t="shared" si="67"/>
        <v>0</v>
      </c>
      <c r="BI229" s="174">
        <f t="shared" si="68"/>
        <v>0</v>
      </c>
      <c r="BJ229" s="38" t="s">
        <v>8</v>
      </c>
      <c r="BK229" s="174">
        <f t="shared" si="69"/>
        <v>0</v>
      </c>
      <c r="BL229" s="38" t="s">
        <v>92</v>
      </c>
      <c r="BM229" s="173" t="s">
        <v>1348</v>
      </c>
    </row>
    <row r="230" spans="2:65" s="51" customFormat="1" ht="16.5" customHeight="1">
      <c r="B230" s="50"/>
      <c r="C230" s="163" t="s">
        <v>927</v>
      </c>
      <c r="D230" s="163" t="s">
        <v>248</v>
      </c>
      <c r="E230" s="164" t="s">
        <v>2085</v>
      </c>
      <c r="F230" s="165" t="s">
        <v>2086</v>
      </c>
      <c r="G230" s="166" t="s">
        <v>1942</v>
      </c>
      <c r="H230" s="167">
        <v>5</v>
      </c>
      <c r="I230" s="22"/>
      <c r="J230" s="168">
        <f t="shared" si="60"/>
        <v>0</v>
      </c>
      <c r="K230" s="165" t="s">
        <v>1</v>
      </c>
      <c r="L230" s="50"/>
      <c r="M230" s="169" t="s">
        <v>1</v>
      </c>
      <c r="N230" s="170" t="s">
        <v>42</v>
      </c>
      <c r="P230" s="171">
        <f t="shared" si="61"/>
        <v>0</v>
      </c>
      <c r="Q230" s="171">
        <v>0</v>
      </c>
      <c r="R230" s="171">
        <f t="shared" si="62"/>
        <v>0</v>
      </c>
      <c r="S230" s="171">
        <v>0</v>
      </c>
      <c r="T230" s="172">
        <f t="shared" si="63"/>
        <v>0</v>
      </c>
      <c r="AR230" s="173" t="s">
        <v>92</v>
      </c>
      <c r="AT230" s="173" t="s">
        <v>248</v>
      </c>
      <c r="AU230" s="173" t="s">
        <v>258</v>
      </c>
      <c r="AY230" s="38" t="s">
        <v>245</v>
      </c>
      <c r="BE230" s="174">
        <f t="shared" si="64"/>
        <v>0</v>
      </c>
      <c r="BF230" s="174">
        <f t="shared" si="65"/>
        <v>0</v>
      </c>
      <c r="BG230" s="174">
        <f t="shared" si="66"/>
        <v>0</v>
      </c>
      <c r="BH230" s="174">
        <f t="shared" si="67"/>
        <v>0</v>
      </c>
      <c r="BI230" s="174">
        <f t="shared" si="68"/>
        <v>0</v>
      </c>
      <c r="BJ230" s="38" t="s">
        <v>8</v>
      </c>
      <c r="BK230" s="174">
        <f t="shared" si="69"/>
        <v>0</v>
      </c>
      <c r="BL230" s="38" t="s">
        <v>92</v>
      </c>
      <c r="BM230" s="173" t="s">
        <v>1375</v>
      </c>
    </row>
    <row r="231" spans="2:65" s="51" customFormat="1" ht="16.5" customHeight="1">
      <c r="B231" s="50"/>
      <c r="C231" s="163" t="s">
        <v>932</v>
      </c>
      <c r="D231" s="163" t="s">
        <v>248</v>
      </c>
      <c r="E231" s="164" t="s">
        <v>2085</v>
      </c>
      <c r="F231" s="165" t="s">
        <v>2086</v>
      </c>
      <c r="G231" s="166" t="s">
        <v>1942</v>
      </c>
      <c r="H231" s="167">
        <v>1</v>
      </c>
      <c r="I231" s="22"/>
      <c r="J231" s="168">
        <f t="shared" si="60"/>
        <v>0</v>
      </c>
      <c r="K231" s="165" t="s">
        <v>1</v>
      </c>
      <c r="L231" s="50"/>
      <c r="M231" s="169" t="s">
        <v>1</v>
      </c>
      <c r="N231" s="170" t="s">
        <v>42</v>
      </c>
      <c r="P231" s="171">
        <f t="shared" si="61"/>
        <v>0</v>
      </c>
      <c r="Q231" s="171">
        <v>0</v>
      </c>
      <c r="R231" s="171">
        <f t="shared" si="62"/>
        <v>0</v>
      </c>
      <c r="S231" s="171">
        <v>0</v>
      </c>
      <c r="T231" s="172">
        <f t="shared" si="63"/>
        <v>0</v>
      </c>
      <c r="AR231" s="173" t="s">
        <v>92</v>
      </c>
      <c r="AT231" s="173" t="s">
        <v>248</v>
      </c>
      <c r="AU231" s="173" t="s">
        <v>258</v>
      </c>
      <c r="AY231" s="38" t="s">
        <v>245</v>
      </c>
      <c r="BE231" s="174">
        <f t="shared" si="64"/>
        <v>0</v>
      </c>
      <c r="BF231" s="174">
        <f t="shared" si="65"/>
        <v>0</v>
      </c>
      <c r="BG231" s="174">
        <f t="shared" si="66"/>
        <v>0</v>
      </c>
      <c r="BH231" s="174">
        <f t="shared" si="67"/>
        <v>0</v>
      </c>
      <c r="BI231" s="174">
        <f t="shared" si="68"/>
        <v>0</v>
      </c>
      <c r="BJ231" s="38" t="s">
        <v>8</v>
      </c>
      <c r="BK231" s="174">
        <f t="shared" si="69"/>
        <v>0</v>
      </c>
      <c r="BL231" s="38" t="s">
        <v>92</v>
      </c>
      <c r="BM231" s="173" t="s">
        <v>1386</v>
      </c>
    </row>
    <row r="232" spans="2:65" s="51" customFormat="1" ht="16.5" customHeight="1">
      <c r="B232" s="50"/>
      <c r="C232" s="163" t="s">
        <v>938</v>
      </c>
      <c r="D232" s="163" t="s">
        <v>248</v>
      </c>
      <c r="E232" s="164" t="s">
        <v>2087</v>
      </c>
      <c r="F232" s="165" t="s">
        <v>2088</v>
      </c>
      <c r="G232" s="166" t="s">
        <v>1942</v>
      </c>
      <c r="H232" s="167">
        <v>1</v>
      </c>
      <c r="I232" s="22"/>
      <c r="J232" s="168">
        <f t="shared" si="60"/>
        <v>0</v>
      </c>
      <c r="K232" s="165" t="s">
        <v>1</v>
      </c>
      <c r="L232" s="50"/>
      <c r="M232" s="169" t="s">
        <v>1</v>
      </c>
      <c r="N232" s="170" t="s">
        <v>42</v>
      </c>
      <c r="P232" s="171">
        <f t="shared" si="61"/>
        <v>0</v>
      </c>
      <c r="Q232" s="171">
        <v>0</v>
      </c>
      <c r="R232" s="171">
        <f t="shared" si="62"/>
        <v>0</v>
      </c>
      <c r="S232" s="171">
        <v>0</v>
      </c>
      <c r="T232" s="172">
        <f t="shared" si="63"/>
        <v>0</v>
      </c>
      <c r="AR232" s="173" t="s">
        <v>92</v>
      </c>
      <c r="AT232" s="173" t="s">
        <v>248</v>
      </c>
      <c r="AU232" s="173" t="s">
        <v>258</v>
      </c>
      <c r="AY232" s="38" t="s">
        <v>245</v>
      </c>
      <c r="BE232" s="174">
        <f t="shared" si="64"/>
        <v>0</v>
      </c>
      <c r="BF232" s="174">
        <f t="shared" si="65"/>
        <v>0</v>
      </c>
      <c r="BG232" s="174">
        <f t="shared" si="66"/>
        <v>0</v>
      </c>
      <c r="BH232" s="174">
        <f t="shared" si="67"/>
        <v>0</v>
      </c>
      <c r="BI232" s="174">
        <f t="shared" si="68"/>
        <v>0</v>
      </c>
      <c r="BJ232" s="38" t="s">
        <v>8</v>
      </c>
      <c r="BK232" s="174">
        <f t="shared" si="69"/>
        <v>0</v>
      </c>
      <c r="BL232" s="38" t="s">
        <v>92</v>
      </c>
      <c r="BM232" s="173" t="s">
        <v>1397</v>
      </c>
    </row>
    <row r="233" spans="2:65" s="152" customFormat="1" ht="20.85" customHeight="1">
      <c r="B233" s="151"/>
      <c r="D233" s="153" t="s">
        <v>76</v>
      </c>
      <c r="E233" s="161" t="s">
        <v>1981</v>
      </c>
      <c r="F233" s="161" t="s">
        <v>1982</v>
      </c>
      <c r="I233" s="21"/>
      <c r="J233" s="162">
        <f>BK233</f>
        <v>0</v>
      </c>
      <c r="L233" s="151"/>
      <c r="M233" s="156"/>
      <c r="P233" s="157">
        <f>SUM(P234:P238)</f>
        <v>0</v>
      </c>
      <c r="R233" s="157">
        <f>SUM(R234:R238)</f>
        <v>0</v>
      </c>
      <c r="T233" s="158">
        <f>SUM(T234:T238)</f>
        <v>0</v>
      </c>
      <c r="AR233" s="153" t="s">
        <v>8</v>
      </c>
      <c r="AT233" s="159" t="s">
        <v>76</v>
      </c>
      <c r="AU233" s="159" t="s">
        <v>86</v>
      </c>
      <c r="AY233" s="153" t="s">
        <v>245</v>
      </c>
      <c r="BK233" s="160">
        <f>SUM(BK234:BK238)</f>
        <v>0</v>
      </c>
    </row>
    <row r="234" spans="2:65" s="51" customFormat="1" ht="16.5" customHeight="1">
      <c r="B234" s="50"/>
      <c r="C234" s="163" t="s">
        <v>951</v>
      </c>
      <c r="D234" s="163" t="s">
        <v>248</v>
      </c>
      <c r="E234" s="164" t="s">
        <v>2089</v>
      </c>
      <c r="F234" s="165" t="s">
        <v>2090</v>
      </c>
      <c r="G234" s="166" t="s">
        <v>1942</v>
      </c>
      <c r="H234" s="167">
        <v>6</v>
      </c>
      <c r="I234" s="22"/>
      <c r="J234" s="168">
        <f>ROUND(I234*H234,0)</f>
        <v>0</v>
      </c>
      <c r="K234" s="165" t="s">
        <v>1</v>
      </c>
      <c r="L234" s="50"/>
      <c r="M234" s="169" t="s">
        <v>1</v>
      </c>
      <c r="N234" s="170" t="s">
        <v>42</v>
      </c>
      <c r="P234" s="171">
        <f>O234*H234</f>
        <v>0</v>
      </c>
      <c r="Q234" s="171">
        <v>0</v>
      </c>
      <c r="R234" s="171">
        <f>Q234*H234</f>
        <v>0</v>
      </c>
      <c r="S234" s="171">
        <v>0</v>
      </c>
      <c r="T234" s="172">
        <f>S234*H234</f>
        <v>0</v>
      </c>
      <c r="AR234" s="173" t="s">
        <v>92</v>
      </c>
      <c r="AT234" s="173" t="s">
        <v>248</v>
      </c>
      <c r="AU234" s="173" t="s">
        <v>258</v>
      </c>
      <c r="AY234" s="38" t="s">
        <v>245</v>
      </c>
      <c r="BE234" s="174">
        <f>IF(N234="základní",J234,0)</f>
        <v>0</v>
      </c>
      <c r="BF234" s="174">
        <f>IF(N234="snížená",J234,0)</f>
        <v>0</v>
      </c>
      <c r="BG234" s="174">
        <f>IF(N234="zákl. přenesená",J234,0)</f>
        <v>0</v>
      </c>
      <c r="BH234" s="174">
        <f>IF(N234="sníž. přenesená",J234,0)</f>
        <v>0</v>
      </c>
      <c r="BI234" s="174">
        <f>IF(N234="nulová",J234,0)</f>
        <v>0</v>
      </c>
      <c r="BJ234" s="38" t="s">
        <v>8</v>
      </c>
      <c r="BK234" s="174">
        <f>ROUND(I234*H234,0)</f>
        <v>0</v>
      </c>
      <c r="BL234" s="38" t="s">
        <v>92</v>
      </c>
      <c r="BM234" s="173" t="s">
        <v>1409</v>
      </c>
    </row>
    <row r="235" spans="2:65" s="51" customFormat="1" ht="16.5" customHeight="1">
      <c r="B235" s="50"/>
      <c r="C235" s="163" t="s">
        <v>956</v>
      </c>
      <c r="D235" s="163" t="s">
        <v>248</v>
      </c>
      <c r="E235" s="164" t="s">
        <v>2091</v>
      </c>
      <c r="F235" s="165" t="s">
        <v>2092</v>
      </c>
      <c r="G235" s="166" t="s">
        <v>1942</v>
      </c>
      <c r="H235" s="167">
        <v>2</v>
      </c>
      <c r="I235" s="22"/>
      <c r="J235" s="168">
        <f>ROUND(I235*H235,0)</f>
        <v>0</v>
      </c>
      <c r="K235" s="165" t="s">
        <v>1</v>
      </c>
      <c r="L235" s="50"/>
      <c r="M235" s="169" t="s">
        <v>1</v>
      </c>
      <c r="N235" s="170" t="s">
        <v>42</v>
      </c>
      <c r="P235" s="171">
        <f>O235*H235</f>
        <v>0</v>
      </c>
      <c r="Q235" s="171">
        <v>0</v>
      </c>
      <c r="R235" s="171">
        <f>Q235*H235</f>
        <v>0</v>
      </c>
      <c r="S235" s="171">
        <v>0</v>
      </c>
      <c r="T235" s="172">
        <f>S235*H235</f>
        <v>0</v>
      </c>
      <c r="AR235" s="173" t="s">
        <v>92</v>
      </c>
      <c r="AT235" s="173" t="s">
        <v>248</v>
      </c>
      <c r="AU235" s="173" t="s">
        <v>258</v>
      </c>
      <c r="AY235" s="38" t="s">
        <v>245</v>
      </c>
      <c r="BE235" s="174">
        <f>IF(N235="základní",J235,0)</f>
        <v>0</v>
      </c>
      <c r="BF235" s="174">
        <f>IF(N235="snížená",J235,0)</f>
        <v>0</v>
      </c>
      <c r="BG235" s="174">
        <f>IF(N235="zákl. přenesená",J235,0)</f>
        <v>0</v>
      </c>
      <c r="BH235" s="174">
        <f>IF(N235="sníž. přenesená",J235,0)</f>
        <v>0</v>
      </c>
      <c r="BI235" s="174">
        <f>IF(N235="nulová",J235,0)</f>
        <v>0</v>
      </c>
      <c r="BJ235" s="38" t="s">
        <v>8</v>
      </c>
      <c r="BK235" s="174">
        <f>ROUND(I235*H235,0)</f>
        <v>0</v>
      </c>
      <c r="BL235" s="38" t="s">
        <v>92</v>
      </c>
      <c r="BM235" s="173" t="s">
        <v>1419</v>
      </c>
    </row>
    <row r="236" spans="2:65" s="51" customFormat="1" ht="16.5" customHeight="1">
      <c r="B236" s="50"/>
      <c r="C236" s="163" t="s">
        <v>960</v>
      </c>
      <c r="D236" s="163" t="s">
        <v>248</v>
      </c>
      <c r="E236" s="164" t="s">
        <v>2093</v>
      </c>
      <c r="F236" s="165" t="s">
        <v>2094</v>
      </c>
      <c r="G236" s="166" t="s">
        <v>1942</v>
      </c>
      <c r="H236" s="167">
        <v>4</v>
      </c>
      <c r="I236" s="22"/>
      <c r="J236" s="168">
        <f>ROUND(I236*H236,0)</f>
        <v>0</v>
      </c>
      <c r="K236" s="165" t="s">
        <v>1</v>
      </c>
      <c r="L236" s="50"/>
      <c r="M236" s="169" t="s">
        <v>1</v>
      </c>
      <c r="N236" s="170" t="s">
        <v>42</v>
      </c>
      <c r="P236" s="171">
        <f>O236*H236</f>
        <v>0</v>
      </c>
      <c r="Q236" s="171">
        <v>0</v>
      </c>
      <c r="R236" s="171">
        <f>Q236*H236</f>
        <v>0</v>
      </c>
      <c r="S236" s="171">
        <v>0</v>
      </c>
      <c r="T236" s="172">
        <f>S236*H236</f>
        <v>0</v>
      </c>
      <c r="AR236" s="173" t="s">
        <v>92</v>
      </c>
      <c r="AT236" s="173" t="s">
        <v>248</v>
      </c>
      <c r="AU236" s="173" t="s">
        <v>258</v>
      </c>
      <c r="AY236" s="38" t="s">
        <v>245</v>
      </c>
      <c r="BE236" s="174">
        <f>IF(N236="základní",J236,0)</f>
        <v>0</v>
      </c>
      <c r="BF236" s="174">
        <f>IF(N236="snížená",J236,0)</f>
        <v>0</v>
      </c>
      <c r="BG236" s="174">
        <f>IF(N236="zákl. přenesená",J236,0)</f>
        <v>0</v>
      </c>
      <c r="BH236" s="174">
        <f>IF(N236="sníž. přenesená",J236,0)</f>
        <v>0</v>
      </c>
      <c r="BI236" s="174">
        <f>IF(N236="nulová",J236,0)</f>
        <v>0</v>
      </c>
      <c r="BJ236" s="38" t="s">
        <v>8</v>
      </c>
      <c r="BK236" s="174">
        <f>ROUND(I236*H236,0)</f>
        <v>0</v>
      </c>
      <c r="BL236" s="38" t="s">
        <v>92</v>
      </c>
      <c r="BM236" s="173" t="s">
        <v>1429</v>
      </c>
    </row>
    <row r="237" spans="2:65" s="51" customFormat="1" ht="16.5" customHeight="1">
      <c r="B237" s="50"/>
      <c r="C237" s="163" t="s">
        <v>966</v>
      </c>
      <c r="D237" s="163" t="s">
        <v>248</v>
      </c>
      <c r="E237" s="164" t="s">
        <v>2091</v>
      </c>
      <c r="F237" s="165" t="s">
        <v>2092</v>
      </c>
      <c r="G237" s="166" t="s">
        <v>1942</v>
      </c>
      <c r="H237" s="167">
        <v>4</v>
      </c>
      <c r="I237" s="22"/>
      <c r="J237" s="168">
        <f>ROUND(I237*H237,0)</f>
        <v>0</v>
      </c>
      <c r="K237" s="165" t="s">
        <v>1</v>
      </c>
      <c r="L237" s="50"/>
      <c r="M237" s="169" t="s">
        <v>1</v>
      </c>
      <c r="N237" s="170" t="s">
        <v>42</v>
      </c>
      <c r="P237" s="171">
        <f>O237*H237</f>
        <v>0</v>
      </c>
      <c r="Q237" s="171">
        <v>0</v>
      </c>
      <c r="R237" s="171">
        <f>Q237*H237</f>
        <v>0</v>
      </c>
      <c r="S237" s="171">
        <v>0</v>
      </c>
      <c r="T237" s="172">
        <f>S237*H237</f>
        <v>0</v>
      </c>
      <c r="AR237" s="173" t="s">
        <v>92</v>
      </c>
      <c r="AT237" s="173" t="s">
        <v>248</v>
      </c>
      <c r="AU237" s="173" t="s">
        <v>258</v>
      </c>
      <c r="AY237" s="38" t="s">
        <v>245</v>
      </c>
      <c r="BE237" s="174">
        <f>IF(N237="základní",J237,0)</f>
        <v>0</v>
      </c>
      <c r="BF237" s="174">
        <f>IF(N237="snížená",J237,0)</f>
        <v>0</v>
      </c>
      <c r="BG237" s="174">
        <f>IF(N237="zákl. přenesená",J237,0)</f>
        <v>0</v>
      </c>
      <c r="BH237" s="174">
        <f>IF(N237="sníž. přenesená",J237,0)</f>
        <v>0</v>
      </c>
      <c r="BI237" s="174">
        <f>IF(N237="nulová",J237,0)</f>
        <v>0</v>
      </c>
      <c r="BJ237" s="38" t="s">
        <v>8</v>
      </c>
      <c r="BK237" s="174">
        <f>ROUND(I237*H237,0)</f>
        <v>0</v>
      </c>
      <c r="BL237" s="38" t="s">
        <v>92</v>
      </c>
      <c r="BM237" s="173" t="s">
        <v>1439</v>
      </c>
    </row>
    <row r="238" spans="2:65" s="51" customFormat="1" ht="16.5" customHeight="1">
      <c r="B238" s="50"/>
      <c r="C238" s="163" t="s">
        <v>972</v>
      </c>
      <c r="D238" s="163" t="s">
        <v>248</v>
      </c>
      <c r="E238" s="164" t="s">
        <v>2095</v>
      </c>
      <c r="F238" s="165" t="s">
        <v>2096</v>
      </c>
      <c r="G238" s="166" t="s">
        <v>1942</v>
      </c>
      <c r="H238" s="167">
        <v>3</v>
      </c>
      <c r="I238" s="22"/>
      <c r="J238" s="168">
        <f>ROUND(I238*H238,0)</f>
        <v>0</v>
      </c>
      <c r="K238" s="165" t="s">
        <v>1</v>
      </c>
      <c r="L238" s="50"/>
      <c r="M238" s="169" t="s">
        <v>1</v>
      </c>
      <c r="N238" s="170" t="s">
        <v>42</v>
      </c>
      <c r="P238" s="171">
        <f>O238*H238</f>
        <v>0</v>
      </c>
      <c r="Q238" s="171">
        <v>0</v>
      </c>
      <c r="R238" s="171">
        <f>Q238*H238</f>
        <v>0</v>
      </c>
      <c r="S238" s="171">
        <v>0</v>
      </c>
      <c r="T238" s="172">
        <f>S238*H238</f>
        <v>0</v>
      </c>
      <c r="AR238" s="173" t="s">
        <v>92</v>
      </c>
      <c r="AT238" s="173" t="s">
        <v>248</v>
      </c>
      <c r="AU238" s="173" t="s">
        <v>258</v>
      </c>
      <c r="AY238" s="38" t="s">
        <v>245</v>
      </c>
      <c r="BE238" s="174">
        <f>IF(N238="základní",J238,0)</f>
        <v>0</v>
      </c>
      <c r="BF238" s="174">
        <f>IF(N238="snížená",J238,0)</f>
        <v>0</v>
      </c>
      <c r="BG238" s="174">
        <f>IF(N238="zákl. přenesená",J238,0)</f>
        <v>0</v>
      </c>
      <c r="BH238" s="174">
        <f>IF(N238="sníž. přenesená",J238,0)</f>
        <v>0</v>
      </c>
      <c r="BI238" s="174">
        <f>IF(N238="nulová",J238,0)</f>
        <v>0</v>
      </c>
      <c r="BJ238" s="38" t="s">
        <v>8</v>
      </c>
      <c r="BK238" s="174">
        <f>ROUND(I238*H238,0)</f>
        <v>0</v>
      </c>
      <c r="BL238" s="38" t="s">
        <v>92</v>
      </c>
      <c r="BM238" s="173" t="s">
        <v>1450</v>
      </c>
    </row>
    <row r="239" spans="2:65" s="152" customFormat="1" ht="20.85" customHeight="1">
      <c r="B239" s="151"/>
      <c r="D239" s="153" t="s">
        <v>76</v>
      </c>
      <c r="E239" s="161" t="s">
        <v>1993</v>
      </c>
      <c r="F239" s="161" t="s">
        <v>1994</v>
      </c>
      <c r="I239" s="21"/>
      <c r="J239" s="162">
        <f>BK239</f>
        <v>0</v>
      </c>
      <c r="L239" s="151"/>
      <c r="M239" s="156"/>
      <c r="P239" s="157">
        <f>SUM(P240:P245)</f>
        <v>0</v>
      </c>
      <c r="R239" s="157">
        <f>SUM(R240:R245)</f>
        <v>0</v>
      </c>
      <c r="T239" s="158">
        <f>SUM(T240:T245)</f>
        <v>0</v>
      </c>
      <c r="AR239" s="153" t="s">
        <v>8</v>
      </c>
      <c r="AT239" s="159" t="s">
        <v>76</v>
      </c>
      <c r="AU239" s="159" t="s">
        <v>86</v>
      </c>
      <c r="AY239" s="153" t="s">
        <v>245</v>
      </c>
      <c r="BK239" s="160">
        <f>SUM(BK240:BK245)</f>
        <v>0</v>
      </c>
    </row>
    <row r="240" spans="2:65" s="51" customFormat="1" ht="16.5" customHeight="1">
      <c r="B240" s="50"/>
      <c r="C240" s="163" t="s">
        <v>977</v>
      </c>
      <c r="D240" s="163" t="s">
        <v>248</v>
      </c>
      <c r="E240" s="164" t="s">
        <v>2097</v>
      </c>
      <c r="F240" s="165" t="s">
        <v>2098</v>
      </c>
      <c r="G240" s="166" t="s">
        <v>566</v>
      </c>
      <c r="H240" s="167">
        <v>520</v>
      </c>
      <c r="I240" s="22"/>
      <c r="J240" s="168">
        <f t="shared" ref="J240:J245" si="70">ROUND(I240*H240,0)</f>
        <v>0</v>
      </c>
      <c r="K240" s="165" t="s">
        <v>1</v>
      </c>
      <c r="L240" s="50"/>
      <c r="M240" s="169" t="s">
        <v>1</v>
      </c>
      <c r="N240" s="170" t="s">
        <v>42</v>
      </c>
      <c r="P240" s="171">
        <f t="shared" ref="P240:P245" si="71">O240*H240</f>
        <v>0</v>
      </c>
      <c r="Q240" s="171">
        <v>0</v>
      </c>
      <c r="R240" s="171">
        <f t="shared" ref="R240:R245" si="72">Q240*H240</f>
        <v>0</v>
      </c>
      <c r="S240" s="171">
        <v>0</v>
      </c>
      <c r="T240" s="172">
        <f t="shared" ref="T240:T245" si="73">S240*H240</f>
        <v>0</v>
      </c>
      <c r="AR240" s="173" t="s">
        <v>92</v>
      </c>
      <c r="AT240" s="173" t="s">
        <v>248</v>
      </c>
      <c r="AU240" s="173" t="s">
        <v>258</v>
      </c>
      <c r="AY240" s="38" t="s">
        <v>245</v>
      </c>
      <c r="BE240" s="174">
        <f t="shared" ref="BE240:BE245" si="74">IF(N240="základní",J240,0)</f>
        <v>0</v>
      </c>
      <c r="BF240" s="174">
        <f t="shared" ref="BF240:BF245" si="75">IF(N240="snížená",J240,0)</f>
        <v>0</v>
      </c>
      <c r="BG240" s="174">
        <f t="shared" ref="BG240:BG245" si="76">IF(N240="zákl. přenesená",J240,0)</f>
        <v>0</v>
      </c>
      <c r="BH240" s="174">
        <f t="shared" ref="BH240:BH245" si="77">IF(N240="sníž. přenesená",J240,0)</f>
        <v>0</v>
      </c>
      <c r="BI240" s="174">
        <f t="shared" ref="BI240:BI245" si="78">IF(N240="nulová",J240,0)</f>
        <v>0</v>
      </c>
      <c r="BJ240" s="38" t="s">
        <v>8</v>
      </c>
      <c r="BK240" s="174">
        <f t="shared" ref="BK240:BK245" si="79">ROUND(I240*H240,0)</f>
        <v>0</v>
      </c>
      <c r="BL240" s="38" t="s">
        <v>92</v>
      </c>
      <c r="BM240" s="173" t="s">
        <v>1466</v>
      </c>
    </row>
    <row r="241" spans="2:65" s="51" customFormat="1" ht="16.5" customHeight="1">
      <c r="B241" s="50"/>
      <c r="C241" s="163" t="s">
        <v>982</v>
      </c>
      <c r="D241" s="163" t="s">
        <v>248</v>
      </c>
      <c r="E241" s="164" t="s">
        <v>2099</v>
      </c>
      <c r="F241" s="165" t="s">
        <v>1998</v>
      </c>
      <c r="G241" s="166" t="s">
        <v>1942</v>
      </c>
      <c r="H241" s="167">
        <v>8</v>
      </c>
      <c r="I241" s="22"/>
      <c r="J241" s="168">
        <f t="shared" si="70"/>
        <v>0</v>
      </c>
      <c r="K241" s="165" t="s">
        <v>1</v>
      </c>
      <c r="L241" s="50"/>
      <c r="M241" s="169" t="s">
        <v>1</v>
      </c>
      <c r="N241" s="170" t="s">
        <v>42</v>
      </c>
      <c r="P241" s="171">
        <f t="shared" si="71"/>
        <v>0</v>
      </c>
      <c r="Q241" s="171">
        <v>0</v>
      </c>
      <c r="R241" s="171">
        <f t="shared" si="72"/>
        <v>0</v>
      </c>
      <c r="S241" s="171">
        <v>0</v>
      </c>
      <c r="T241" s="172">
        <f t="shared" si="73"/>
        <v>0</v>
      </c>
      <c r="AR241" s="173" t="s">
        <v>92</v>
      </c>
      <c r="AT241" s="173" t="s">
        <v>248</v>
      </c>
      <c r="AU241" s="173" t="s">
        <v>258</v>
      </c>
      <c r="AY241" s="38" t="s">
        <v>245</v>
      </c>
      <c r="BE241" s="174">
        <f t="shared" si="74"/>
        <v>0</v>
      </c>
      <c r="BF241" s="174">
        <f t="shared" si="75"/>
        <v>0</v>
      </c>
      <c r="BG241" s="174">
        <f t="shared" si="76"/>
        <v>0</v>
      </c>
      <c r="BH241" s="174">
        <f t="shared" si="77"/>
        <v>0</v>
      </c>
      <c r="BI241" s="174">
        <f t="shared" si="78"/>
        <v>0</v>
      </c>
      <c r="BJ241" s="38" t="s">
        <v>8</v>
      </c>
      <c r="BK241" s="174">
        <f t="shared" si="79"/>
        <v>0</v>
      </c>
      <c r="BL241" s="38" t="s">
        <v>92</v>
      </c>
      <c r="BM241" s="173" t="s">
        <v>1480</v>
      </c>
    </row>
    <row r="242" spans="2:65" s="51" customFormat="1" ht="16.5" customHeight="1">
      <c r="B242" s="50"/>
      <c r="C242" s="163" t="s">
        <v>987</v>
      </c>
      <c r="D242" s="163" t="s">
        <v>248</v>
      </c>
      <c r="E242" s="164" t="s">
        <v>2100</v>
      </c>
      <c r="F242" s="165" t="s">
        <v>2000</v>
      </c>
      <c r="G242" s="166" t="s">
        <v>1942</v>
      </c>
      <c r="H242" s="167">
        <v>8</v>
      </c>
      <c r="I242" s="22"/>
      <c r="J242" s="168">
        <f t="shared" si="70"/>
        <v>0</v>
      </c>
      <c r="K242" s="165" t="s">
        <v>1</v>
      </c>
      <c r="L242" s="50"/>
      <c r="M242" s="169" t="s">
        <v>1</v>
      </c>
      <c r="N242" s="170" t="s">
        <v>42</v>
      </c>
      <c r="P242" s="171">
        <f t="shared" si="71"/>
        <v>0</v>
      </c>
      <c r="Q242" s="171">
        <v>0</v>
      </c>
      <c r="R242" s="171">
        <f t="shared" si="72"/>
        <v>0</v>
      </c>
      <c r="S242" s="171">
        <v>0</v>
      </c>
      <c r="T242" s="172">
        <f t="shared" si="73"/>
        <v>0</v>
      </c>
      <c r="AR242" s="173" t="s">
        <v>92</v>
      </c>
      <c r="AT242" s="173" t="s">
        <v>248</v>
      </c>
      <c r="AU242" s="173" t="s">
        <v>258</v>
      </c>
      <c r="AY242" s="38" t="s">
        <v>245</v>
      </c>
      <c r="BE242" s="174">
        <f t="shared" si="74"/>
        <v>0</v>
      </c>
      <c r="BF242" s="174">
        <f t="shared" si="75"/>
        <v>0</v>
      </c>
      <c r="BG242" s="174">
        <f t="shared" si="76"/>
        <v>0</v>
      </c>
      <c r="BH242" s="174">
        <f t="shared" si="77"/>
        <v>0</v>
      </c>
      <c r="BI242" s="174">
        <f t="shared" si="78"/>
        <v>0</v>
      </c>
      <c r="BJ242" s="38" t="s">
        <v>8</v>
      </c>
      <c r="BK242" s="174">
        <f t="shared" si="79"/>
        <v>0</v>
      </c>
      <c r="BL242" s="38" t="s">
        <v>92</v>
      </c>
      <c r="BM242" s="173" t="s">
        <v>1490</v>
      </c>
    </row>
    <row r="243" spans="2:65" s="51" customFormat="1" ht="16.5" customHeight="1">
      <c r="B243" s="50"/>
      <c r="C243" s="163" t="s">
        <v>991</v>
      </c>
      <c r="D243" s="163" t="s">
        <v>248</v>
      </c>
      <c r="E243" s="164" t="s">
        <v>2101</v>
      </c>
      <c r="F243" s="165" t="s">
        <v>2102</v>
      </c>
      <c r="G243" s="166" t="s">
        <v>1942</v>
      </c>
      <c r="H243" s="167">
        <v>1</v>
      </c>
      <c r="I243" s="22"/>
      <c r="J243" s="168">
        <f t="shared" si="70"/>
        <v>0</v>
      </c>
      <c r="K243" s="165" t="s">
        <v>1</v>
      </c>
      <c r="L243" s="50"/>
      <c r="M243" s="169" t="s">
        <v>1</v>
      </c>
      <c r="N243" s="170" t="s">
        <v>42</v>
      </c>
      <c r="P243" s="171">
        <f t="shared" si="71"/>
        <v>0</v>
      </c>
      <c r="Q243" s="171">
        <v>0</v>
      </c>
      <c r="R243" s="171">
        <f t="shared" si="72"/>
        <v>0</v>
      </c>
      <c r="S243" s="171">
        <v>0</v>
      </c>
      <c r="T243" s="172">
        <f t="shared" si="73"/>
        <v>0</v>
      </c>
      <c r="AR243" s="173" t="s">
        <v>92</v>
      </c>
      <c r="AT243" s="173" t="s">
        <v>248</v>
      </c>
      <c r="AU243" s="173" t="s">
        <v>258</v>
      </c>
      <c r="AY243" s="38" t="s">
        <v>245</v>
      </c>
      <c r="BE243" s="174">
        <f t="shared" si="74"/>
        <v>0</v>
      </c>
      <c r="BF243" s="174">
        <f t="shared" si="75"/>
        <v>0</v>
      </c>
      <c r="BG243" s="174">
        <f t="shared" si="76"/>
        <v>0</v>
      </c>
      <c r="BH243" s="174">
        <f t="shared" si="77"/>
        <v>0</v>
      </c>
      <c r="BI243" s="174">
        <f t="shared" si="78"/>
        <v>0</v>
      </c>
      <c r="BJ243" s="38" t="s">
        <v>8</v>
      </c>
      <c r="BK243" s="174">
        <f t="shared" si="79"/>
        <v>0</v>
      </c>
      <c r="BL243" s="38" t="s">
        <v>92</v>
      </c>
      <c r="BM243" s="173" t="s">
        <v>1506</v>
      </c>
    </row>
    <row r="244" spans="2:65" s="51" customFormat="1" ht="16.5" customHeight="1">
      <c r="B244" s="50"/>
      <c r="C244" s="163" t="s">
        <v>1003</v>
      </c>
      <c r="D244" s="163" t="s">
        <v>248</v>
      </c>
      <c r="E244" s="164" t="s">
        <v>2103</v>
      </c>
      <c r="F244" s="165" t="s">
        <v>2104</v>
      </c>
      <c r="G244" s="166" t="s">
        <v>1942</v>
      </c>
      <c r="H244" s="167">
        <v>1</v>
      </c>
      <c r="I244" s="22"/>
      <c r="J244" s="168">
        <f t="shared" si="70"/>
        <v>0</v>
      </c>
      <c r="K244" s="165" t="s">
        <v>1</v>
      </c>
      <c r="L244" s="50"/>
      <c r="M244" s="169" t="s">
        <v>1</v>
      </c>
      <c r="N244" s="170" t="s">
        <v>42</v>
      </c>
      <c r="P244" s="171">
        <f t="shared" si="71"/>
        <v>0</v>
      </c>
      <c r="Q244" s="171">
        <v>0</v>
      </c>
      <c r="R244" s="171">
        <f t="shared" si="72"/>
        <v>0</v>
      </c>
      <c r="S244" s="171">
        <v>0</v>
      </c>
      <c r="T244" s="172">
        <f t="shared" si="73"/>
        <v>0</v>
      </c>
      <c r="AR244" s="173" t="s">
        <v>92</v>
      </c>
      <c r="AT244" s="173" t="s">
        <v>248</v>
      </c>
      <c r="AU244" s="173" t="s">
        <v>258</v>
      </c>
      <c r="AY244" s="38" t="s">
        <v>245</v>
      </c>
      <c r="BE244" s="174">
        <f t="shared" si="74"/>
        <v>0</v>
      </c>
      <c r="BF244" s="174">
        <f t="shared" si="75"/>
        <v>0</v>
      </c>
      <c r="BG244" s="174">
        <f t="shared" si="76"/>
        <v>0</v>
      </c>
      <c r="BH244" s="174">
        <f t="shared" si="77"/>
        <v>0</v>
      </c>
      <c r="BI244" s="174">
        <f t="shared" si="78"/>
        <v>0</v>
      </c>
      <c r="BJ244" s="38" t="s">
        <v>8</v>
      </c>
      <c r="BK244" s="174">
        <f t="shared" si="79"/>
        <v>0</v>
      </c>
      <c r="BL244" s="38" t="s">
        <v>92</v>
      </c>
      <c r="BM244" s="173" t="s">
        <v>1517</v>
      </c>
    </row>
    <row r="245" spans="2:65" s="51" customFormat="1" ht="16.5" customHeight="1">
      <c r="B245" s="50"/>
      <c r="C245" s="163" t="s">
        <v>1010</v>
      </c>
      <c r="D245" s="163" t="s">
        <v>248</v>
      </c>
      <c r="E245" s="164" t="s">
        <v>2103</v>
      </c>
      <c r="F245" s="165" t="s">
        <v>2104</v>
      </c>
      <c r="G245" s="166" t="s">
        <v>1942</v>
      </c>
      <c r="H245" s="167">
        <v>2</v>
      </c>
      <c r="I245" s="22"/>
      <c r="J245" s="168">
        <f t="shared" si="70"/>
        <v>0</v>
      </c>
      <c r="K245" s="165" t="s">
        <v>1</v>
      </c>
      <c r="L245" s="50"/>
      <c r="M245" s="169" t="s">
        <v>1</v>
      </c>
      <c r="N245" s="170" t="s">
        <v>42</v>
      </c>
      <c r="P245" s="171">
        <f t="shared" si="71"/>
        <v>0</v>
      </c>
      <c r="Q245" s="171">
        <v>0</v>
      </c>
      <c r="R245" s="171">
        <f t="shared" si="72"/>
        <v>0</v>
      </c>
      <c r="S245" s="171">
        <v>0</v>
      </c>
      <c r="T245" s="172">
        <f t="shared" si="73"/>
        <v>0</v>
      </c>
      <c r="AR245" s="173" t="s">
        <v>92</v>
      </c>
      <c r="AT245" s="173" t="s">
        <v>248</v>
      </c>
      <c r="AU245" s="173" t="s">
        <v>258</v>
      </c>
      <c r="AY245" s="38" t="s">
        <v>245</v>
      </c>
      <c r="BE245" s="174">
        <f t="shared" si="74"/>
        <v>0</v>
      </c>
      <c r="BF245" s="174">
        <f t="shared" si="75"/>
        <v>0</v>
      </c>
      <c r="BG245" s="174">
        <f t="shared" si="76"/>
        <v>0</v>
      </c>
      <c r="BH245" s="174">
        <f t="shared" si="77"/>
        <v>0</v>
      </c>
      <c r="BI245" s="174">
        <f t="shared" si="78"/>
        <v>0</v>
      </c>
      <c r="BJ245" s="38" t="s">
        <v>8</v>
      </c>
      <c r="BK245" s="174">
        <f t="shared" si="79"/>
        <v>0</v>
      </c>
      <c r="BL245" s="38" t="s">
        <v>92</v>
      </c>
      <c r="BM245" s="173" t="s">
        <v>1526</v>
      </c>
    </row>
    <row r="246" spans="2:65" s="152" customFormat="1" ht="20.85" customHeight="1">
      <c r="B246" s="151"/>
      <c r="D246" s="153" t="s">
        <v>76</v>
      </c>
      <c r="E246" s="161" t="s">
        <v>2009</v>
      </c>
      <c r="F246" s="161" t="s">
        <v>2010</v>
      </c>
      <c r="I246" s="21"/>
      <c r="J246" s="162">
        <f>BK246</f>
        <v>0</v>
      </c>
      <c r="L246" s="151"/>
      <c r="M246" s="156"/>
      <c r="P246" s="157">
        <f>SUM(P247:P258)</f>
        <v>0</v>
      </c>
      <c r="R246" s="157">
        <f>SUM(R247:R258)</f>
        <v>0</v>
      </c>
      <c r="T246" s="158">
        <f>SUM(T247:T258)</f>
        <v>0</v>
      </c>
      <c r="AR246" s="153" t="s">
        <v>8</v>
      </c>
      <c r="AT246" s="159" t="s">
        <v>76</v>
      </c>
      <c r="AU246" s="159" t="s">
        <v>86</v>
      </c>
      <c r="AY246" s="153" t="s">
        <v>245</v>
      </c>
      <c r="BK246" s="160">
        <f>SUM(BK247:BK258)</f>
        <v>0</v>
      </c>
    </row>
    <row r="247" spans="2:65" s="51" customFormat="1" ht="16.5" customHeight="1">
      <c r="B247" s="50"/>
      <c r="C247" s="163" t="s">
        <v>1014</v>
      </c>
      <c r="D247" s="163" t="s">
        <v>248</v>
      </c>
      <c r="E247" s="164" t="s">
        <v>2105</v>
      </c>
      <c r="F247" s="165" t="s">
        <v>2106</v>
      </c>
      <c r="G247" s="166" t="s">
        <v>566</v>
      </c>
      <c r="H247" s="167">
        <v>186</v>
      </c>
      <c r="I247" s="22"/>
      <c r="J247" s="168">
        <f t="shared" ref="J247:J258" si="80">ROUND(I247*H247,0)</f>
        <v>0</v>
      </c>
      <c r="K247" s="165" t="s">
        <v>1</v>
      </c>
      <c r="L247" s="50"/>
      <c r="M247" s="169" t="s">
        <v>1</v>
      </c>
      <c r="N247" s="170" t="s">
        <v>42</v>
      </c>
      <c r="P247" s="171">
        <f t="shared" ref="P247:P258" si="81">O247*H247</f>
        <v>0</v>
      </c>
      <c r="Q247" s="171">
        <v>0</v>
      </c>
      <c r="R247" s="171">
        <f t="shared" ref="R247:R258" si="82">Q247*H247</f>
        <v>0</v>
      </c>
      <c r="S247" s="171">
        <v>0</v>
      </c>
      <c r="T247" s="172">
        <f t="shared" ref="T247:T258" si="83">S247*H247</f>
        <v>0</v>
      </c>
      <c r="AR247" s="173" t="s">
        <v>92</v>
      </c>
      <c r="AT247" s="173" t="s">
        <v>248</v>
      </c>
      <c r="AU247" s="173" t="s">
        <v>258</v>
      </c>
      <c r="AY247" s="38" t="s">
        <v>245</v>
      </c>
      <c r="BE247" s="174">
        <f t="shared" ref="BE247:BE258" si="84">IF(N247="základní",J247,0)</f>
        <v>0</v>
      </c>
      <c r="BF247" s="174">
        <f t="shared" ref="BF247:BF258" si="85">IF(N247="snížená",J247,0)</f>
        <v>0</v>
      </c>
      <c r="BG247" s="174">
        <f t="shared" ref="BG247:BG258" si="86">IF(N247="zákl. přenesená",J247,0)</f>
        <v>0</v>
      </c>
      <c r="BH247" s="174">
        <f t="shared" ref="BH247:BH258" si="87">IF(N247="sníž. přenesená",J247,0)</f>
        <v>0</v>
      </c>
      <c r="BI247" s="174">
        <f t="shared" ref="BI247:BI258" si="88">IF(N247="nulová",J247,0)</f>
        <v>0</v>
      </c>
      <c r="BJ247" s="38" t="s">
        <v>8</v>
      </c>
      <c r="BK247" s="174">
        <f t="shared" ref="BK247:BK258" si="89">ROUND(I247*H247,0)</f>
        <v>0</v>
      </c>
      <c r="BL247" s="38" t="s">
        <v>92</v>
      </c>
      <c r="BM247" s="173" t="s">
        <v>1535</v>
      </c>
    </row>
    <row r="248" spans="2:65" s="51" customFormat="1" ht="16.5" customHeight="1">
      <c r="B248" s="50"/>
      <c r="C248" s="163" t="s">
        <v>1018</v>
      </c>
      <c r="D248" s="163" t="s">
        <v>248</v>
      </c>
      <c r="E248" s="164" t="s">
        <v>2107</v>
      </c>
      <c r="F248" s="165" t="s">
        <v>2108</v>
      </c>
      <c r="G248" s="166" t="s">
        <v>566</v>
      </c>
      <c r="H248" s="167">
        <v>98</v>
      </c>
      <c r="I248" s="22"/>
      <c r="J248" s="168">
        <f t="shared" si="80"/>
        <v>0</v>
      </c>
      <c r="K248" s="165" t="s">
        <v>1</v>
      </c>
      <c r="L248" s="50"/>
      <c r="M248" s="169" t="s">
        <v>1</v>
      </c>
      <c r="N248" s="170" t="s">
        <v>42</v>
      </c>
      <c r="P248" s="171">
        <f t="shared" si="81"/>
        <v>0</v>
      </c>
      <c r="Q248" s="171">
        <v>0</v>
      </c>
      <c r="R248" s="171">
        <f t="shared" si="82"/>
        <v>0</v>
      </c>
      <c r="S248" s="171">
        <v>0</v>
      </c>
      <c r="T248" s="172">
        <f t="shared" si="83"/>
        <v>0</v>
      </c>
      <c r="AR248" s="173" t="s">
        <v>92</v>
      </c>
      <c r="AT248" s="173" t="s">
        <v>248</v>
      </c>
      <c r="AU248" s="173" t="s">
        <v>258</v>
      </c>
      <c r="AY248" s="38" t="s">
        <v>245</v>
      </c>
      <c r="BE248" s="174">
        <f t="shared" si="84"/>
        <v>0</v>
      </c>
      <c r="BF248" s="174">
        <f t="shared" si="85"/>
        <v>0</v>
      </c>
      <c r="BG248" s="174">
        <f t="shared" si="86"/>
        <v>0</v>
      </c>
      <c r="BH248" s="174">
        <f t="shared" si="87"/>
        <v>0</v>
      </c>
      <c r="BI248" s="174">
        <f t="shared" si="88"/>
        <v>0</v>
      </c>
      <c r="BJ248" s="38" t="s">
        <v>8</v>
      </c>
      <c r="BK248" s="174">
        <f t="shared" si="89"/>
        <v>0</v>
      </c>
      <c r="BL248" s="38" t="s">
        <v>92</v>
      </c>
      <c r="BM248" s="173" t="s">
        <v>1542</v>
      </c>
    </row>
    <row r="249" spans="2:65" s="51" customFormat="1" ht="16.5" customHeight="1">
      <c r="B249" s="50"/>
      <c r="C249" s="163" t="s">
        <v>1023</v>
      </c>
      <c r="D249" s="163" t="s">
        <v>248</v>
      </c>
      <c r="E249" s="164" t="s">
        <v>2109</v>
      </c>
      <c r="F249" s="165" t="s">
        <v>2110</v>
      </c>
      <c r="G249" s="166" t="s">
        <v>1942</v>
      </c>
      <c r="H249" s="167">
        <v>17</v>
      </c>
      <c r="I249" s="22"/>
      <c r="J249" s="168">
        <f t="shared" si="80"/>
        <v>0</v>
      </c>
      <c r="K249" s="165" t="s">
        <v>1</v>
      </c>
      <c r="L249" s="50"/>
      <c r="M249" s="169" t="s">
        <v>1</v>
      </c>
      <c r="N249" s="170" t="s">
        <v>42</v>
      </c>
      <c r="P249" s="171">
        <f t="shared" si="81"/>
        <v>0</v>
      </c>
      <c r="Q249" s="171">
        <v>0</v>
      </c>
      <c r="R249" s="171">
        <f t="shared" si="82"/>
        <v>0</v>
      </c>
      <c r="S249" s="171">
        <v>0</v>
      </c>
      <c r="T249" s="172">
        <f t="shared" si="83"/>
        <v>0</v>
      </c>
      <c r="AR249" s="173" t="s">
        <v>92</v>
      </c>
      <c r="AT249" s="173" t="s">
        <v>248</v>
      </c>
      <c r="AU249" s="173" t="s">
        <v>258</v>
      </c>
      <c r="AY249" s="38" t="s">
        <v>245</v>
      </c>
      <c r="BE249" s="174">
        <f t="shared" si="84"/>
        <v>0</v>
      </c>
      <c r="BF249" s="174">
        <f t="shared" si="85"/>
        <v>0</v>
      </c>
      <c r="BG249" s="174">
        <f t="shared" si="86"/>
        <v>0</v>
      </c>
      <c r="BH249" s="174">
        <f t="shared" si="87"/>
        <v>0</v>
      </c>
      <c r="BI249" s="174">
        <f t="shared" si="88"/>
        <v>0</v>
      </c>
      <c r="BJ249" s="38" t="s">
        <v>8</v>
      </c>
      <c r="BK249" s="174">
        <f t="shared" si="89"/>
        <v>0</v>
      </c>
      <c r="BL249" s="38" t="s">
        <v>92</v>
      </c>
      <c r="BM249" s="173" t="s">
        <v>1551</v>
      </c>
    </row>
    <row r="250" spans="2:65" s="51" customFormat="1" ht="16.5" customHeight="1">
      <c r="B250" s="50"/>
      <c r="C250" s="163" t="s">
        <v>1027</v>
      </c>
      <c r="D250" s="163" t="s">
        <v>248</v>
      </c>
      <c r="E250" s="164" t="s">
        <v>2111</v>
      </c>
      <c r="F250" s="165" t="s">
        <v>2112</v>
      </c>
      <c r="G250" s="166" t="s">
        <v>1942</v>
      </c>
      <c r="H250" s="167">
        <v>67</v>
      </c>
      <c r="I250" s="22"/>
      <c r="J250" s="168">
        <f t="shared" si="80"/>
        <v>0</v>
      </c>
      <c r="K250" s="165" t="s">
        <v>1</v>
      </c>
      <c r="L250" s="50"/>
      <c r="M250" s="169" t="s">
        <v>1</v>
      </c>
      <c r="N250" s="170" t="s">
        <v>42</v>
      </c>
      <c r="P250" s="171">
        <f t="shared" si="81"/>
        <v>0</v>
      </c>
      <c r="Q250" s="171">
        <v>0</v>
      </c>
      <c r="R250" s="171">
        <f t="shared" si="82"/>
        <v>0</v>
      </c>
      <c r="S250" s="171">
        <v>0</v>
      </c>
      <c r="T250" s="172">
        <f t="shared" si="83"/>
        <v>0</v>
      </c>
      <c r="AR250" s="173" t="s">
        <v>92</v>
      </c>
      <c r="AT250" s="173" t="s">
        <v>248</v>
      </c>
      <c r="AU250" s="173" t="s">
        <v>258</v>
      </c>
      <c r="AY250" s="38" t="s">
        <v>245</v>
      </c>
      <c r="BE250" s="174">
        <f t="shared" si="84"/>
        <v>0</v>
      </c>
      <c r="BF250" s="174">
        <f t="shared" si="85"/>
        <v>0</v>
      </c>
      <c r="BG250" s="174">
        <f t="shared" si="86"/>
        <v>0</v>
      </c>
      <c r="BH250" s="174">
        <f t="shared" si="87"/>
        <v>0</v>
      </c>
      <c r="BI250" s="174">
        <f t="shared" si="88"/>
        <v>0</v>
      </c>
      <c r="BJ250" s="38" t="s">
        <v>8</v>
      </c>
      <c r="BK250" s="174">
        <f t="shared" si="89"/>
        <v>0</v>
      </c>
      <c r="BL250" s="38" t="s">
        <v>92</v>
      </c>
      <c r="BM250" s="173" t="s">
        <v>1563</v>
      </c>
    </row>
    <row r="251" spans="2:65" s="51" customFormat="1" ht="16.5" customHeight="1">
      <c r="B251" s="50"/>
      <c r="C251" s="163" t="s">
        <v>1031</v>
      </c>
      <c r="D251" s="163" t="s">
        <v>248</v>
      </c>
      <c r="E251" s="164" t="s">
        <v>2113</v>
      </c>
      <c r="F251" s="165" t="s">
        <v>2114</v>
      </c>
      <c r="G251" s="166" t="s">
        <v>1942</v>
      </c>
      <c r="H251" s="167">
        <v>44</v>
      </c>
      <c r="I251" s="22"/>
      <c r="J251" s="168">
        <f t="shared" si="80"/>
        <v>0</v>
      </c>
      <c r="K251" s="165" t="s">
        <v>1</v>
      </c>
      <c r="L251" s="50"/>
      <c r="M251" s="169" t="s">
        <v>1</v>
      </c>
      <c r="N251" s="170" t="s">
        <v>42</v>
      </c>
      <c r="P251" s="171">
        <f t="shared" si="81"/>
        <v>0</v>
      </c>
      <c r="Q251" s="171">
        <v>0</v>
      </c>
      <c r="R251" s="171">
        <f t="shared" si="82"/>
        <v>0</v>
      </c>
      <c r="S251" s="171">
        <v>0</v>
      </c>
      <c r="T251" s="172">
        <f t="shared" si="83"/>
        <v>0</v>
      </c>
      <c r="AR251" s="173" t="s">
        <v>92</v>
      </c>
      <c r="AT251" s="173" t="s">
        <v>248</v>
      </c>
      <c r="AU251" s="173" t="s">
        <v>258</v>
      </c>
      <c r="AY251" s="38" t="s">
        <v>245</v>
      </c>
      <c r="BE251" s="174">
        <f t="shared" si="84"/>
        <v>0</v>
      </c>
      <c r="BF251" s="174">
        <f t="shared" si="85"/>
        <v>0</v>
      </c>
      <c r="BG251" s="174">
        <f t="shared" si="86"/>
        <v>0</v>
      </c>
      <c r="BH251" s="174">
        <f t="shared" si="87"/>
        <v>0</v>
      </c>
      <c r="BI251" s="174">
        <f t="shared" si="88"/>
        <v>0</v>
      </c>
      <c r="BJ251" s="38" t="s">
        <v>8</v>
      </c>
      <c r="BK251" s="174">
        <f t="shared" si="89"/>
        <v>0</v>
      </c>
      <c r="BL251" s="38" t="s">
        <v>92</v>
      </c>
      <c r="BM251" s="173" t="s">
        <v>1572</v>
      </c>
    </row>
    <row r="252" spans="2:65" s="51" customFormat="1" ht="16.5" customHeight="1">
      <c r="B252" s="50"/>
      <c r="C252" s="163" t="s">
        <v>1035</v>
      </c>
      <c r="D252" s="163" t="s">
        <v>248</v>
      </c>
      <c r="E252" s="164" t="s">
        <v>2111</v>
      </c>
      <c r="F252" s="165" t="s">
        <v>2112</v>
      </c>
      <c r="G252" s="166" t="s">
        <v>1942</v>
      </c>
      <c r="H252" s="167">
        <v>6</v>
      </c>
      <c r="I252" s="22"/>
      <c r="J252" s="168">
        <f t="shared" si="80"/>
        <v>0</v>
      </c>
      <c r="K252" s="165" t="s">
        <v>1</v>
      </c>
      <c r="L252" s="50"/>
      <c r="M252" s="169" t="s">
        <v>1</v>
      </c>
      <c r="N252" s="170" t="s">
        <v>42</v>
      </c>
      <c r="P252" s="171">
        <f t="shared" si="81"/>
        <v>0</v>
      </c>
      <c r="Q252" s="171">
        <v>0</v>
      </c>
      <c r="R252" s="171">
        <f t="shared" si="82"/>
        <v>0</v>
      </c>
      <c r="S252" s="171">
        <v>0</v>
      </c>
      <c r="T252" s="172">
        <f t="shared" si="83"/>
        <v>0</v>
      </c>
      <c r="AR252" s="173" t="s">
        <v>92</v>
      </c>
      <c r="AT252" s="173" t="s">
        <v>248</v>
      </c>
      <c r="AU252" s="173" t="s">
        <v>258</v>
      </c>
      <c r="AY252" s="38" t="s">
        <v>245</v>
      </c>
      <c r="BE252" s="174">
        <f t="shared" si="84"/>
        <v>0</v>
      </c>
      <c r="BF252" s="174">
        <f t="shared" si="85"/>
        <v>0</v>
      </c>
      <c r="BG252" s="174">
        <f t="shared" si="86"/>
        <v>0</v>
      </c>
      <c r="BH252" s="174">
        <f t="shared" si="87"/>
        <v>0</v>
      </c>
      <c r="BI252" s="174">
        <f t="shared" si="88"/>
        <v>0</v>
      </c>
      <c r="BJ252" s="38" t="s">
        <v>8</v>
      </c>
      <c r="BK252" s="174">
        <f t="shared" si="89"/>
        <v>0</v>
      </c>
      <c r="BL252" s="38" t="s">
        <v>92</v>
      </c>
      <c r="BM252" s="173" t="s">
        <v>1583</v>
      </c>
    </row>
    <row r="253" spans="2:65" s="51" customFormat="1" ht="16.5" customHeight="1">
      <c r="B253" s="50"/>
      <c r="C253" s="163" t="s">
        <v>1045</v>
      </c>
      <c r="D253" s="163" t="s">
        <v>248</v>
      </c>
      <c r="E253" s="164" t="s">
        <v>2113</v>
      </c>
      <c r="F253" s="165" t="s">
        <v>2114</v>
      </c>
      <c r="G253" s="166" t="s">
        <v>1942</v>
      </c>
      <c r="H253" s="167">
        <v>14</v>
      </c>
      <c r="I253" s="22"/>
      <c r="J253" s="168">
        <f t="shared" si="80"/>
        <v>0</v>
      </c>
      <c r="K253" s="165" t="s">
        <v>1</v>
      </c>
      <c r="L253" s="50"/>
      <c r="M253" s="169" t="s">
        <v>1</v>
      </c>
      <c r="N253" s="170" t="s">
        <v>42</v>
      </c>
      <c r="P253" s="171">
        <f t="shared" si="81"/>
        <v>0</v>
      </c>
      <c r="Q253" s="171">
        <v>0</v>
      </c>
      <c r="R253" s="171">
        <f t="shared" si="82"/>
        <v>0</v>
      </c>
      <c r="S253" s="171">
        <v>0</v>
      </c>
      <c r="T253" s="172">
        <f t="shared" si="83"/>
        <v>0</v>
      </c>
      <c r="AR253" s="173" t="s">
        <v>92</v>
      </c>
      <c r="AT253" s="173" t="s">
        <v>248</v>
      </c>
      <c r="AU253" s="173" t="s">
        <v>258</v>
      </c>
      <c r="AY253" s="38" t="s">
        <v>245</v>
      </c>
      <c r="BE253" s="174">
        <f t="shared" si="84"/>
        <v>0</v>
      </c>
      <c r="BF253" s="174">
        <f t="shared" si="85"/>
        <v>0</v>
      </c>
      <c r="BG253" s="174">
        <f t="shared" si="86"/>
        <v>0</v>
      </c>
      <c r="BH253" s="174">
        <f t="shared" si="87"/>
        <v>0</v>
      </c>
      <c r="BI253" s="174">
        <f t="shared" si="88"/>
        <v>0</v>
      </c>
      <c r="BJ253" s="38" t="s">
        <v>8</v>
      </c>
      <c r="BK253" s="174">
        <f t="shared" si="89"/>
        <v>0</v>
      </c>
      <c r="BL253" s="38" t="s">
        <v>92</v>
      </c>
      <c r="BM253" s="173" t="s">
        <v>1591</v>
      </c>
    </row>
    <row r="254" spans="2:65" s="51" customFormat="1" ht="16.5" customHeight="1">
      <c r="B254" s="50"/>
      <c r="C254" s="163" t="s">
        <v>1061</v>
      </c>
      <c r="D254" s="163" t="s">
        <v>248</v>
      </c>
      <c r="E254" s="164" t="s">
        <v>2115</v>
      </c>
      <c r="F254" s="165" t="s">
        <v>2116</v>
      </c>
      <c r="G254" s="166" t="s">
        <v>1942</v>
      </c>
      <c r="H254" s="167">
        <v>14</v>
      </c>
      <c r="I254" s="22"/>
      <c r="J254" s="168">
        <f t="shared" si="80"/>
        <v>0</v>
      </c>
      <c r="K254" s="165" t="s">
        <v>1</v>
      </c>
      <c r="L254" s="50"/>
      <c r="M254" s="169" t="s">
        <v>1</v>
      </c>
      <c r="N254" s="170" t="s">
        <v>42</v>
      </c>
      <c r="P254" s="171">
        <f t="shared" si="81"/>
        <v>0</v>
      </c>
      <c r="Q254" s="171">
        <v>0</v>
      </c>
      <c r="R254" s="171">
        <f t="shared" si="82"/>
        <v>0</v>
      </c>
      <c r="S254" s="171">
        <v>0</v>
      </c>
      <c r="T254" s="172">
        <f t="shared" si="83"/>
        <v>0</v>
      </c>
      <c r="AR254" s="173" t="s">
        <v>92</v>
      </c>
      <c r="AT254" s="173" t="s">
        <v>248</v>
      </c>
      <c r="AU254" s="173" t="s">
        <v>258</v>
      </c>
      <c r="AY254" s="38" t="s">
        <v>245</v>
      </c>
      <c r="BE254" s="174">
        <f t="shared" si="84"/>
        <v>0</v>
      </c>
      <c r="BF254" s="174">
        <f t="shared" si="85"/>
        <v>0</v>
      </c>
      <c r="BG254" s="174">
        <f t="shared" si="86"/>
        <v>0</v>
      </c>
      <c r="BH254" s="174">
        <f t="shared" si="87"/>
        <v>0</v>
      </c>
      <c r="BI254" s="174">
        <f t="shared" si="88"/>
        <v>0</v>
      </c>
      <c r="BJ254" s="38" t="s">
        <v>8</v>
      </c>
      <c r="BK254" s="174">
        <f t="shared" si="89"/>
        <v>0</v>
      </c>
      <c r="BL254" s="38" t="s">
        <v>92</v>
      </c>
      <c r="BM254" s="173" t="s">
        <v>1606</v>
      </c>
    </row>
    <row r="255" spans="2:65" s="51" customFormat="1" ht="16.5" customHeight="1">
      <c r="B255" s="50"/>
      <c r="C255" s="163" t="s">
        <v>1065</v>
      </c>
      <c r="D255" s="163" t="s">
        <v>248</v>
      </c>
      <c r="E255" s="164" t="s">
        <v>2117</v>
      </c>
      <c r="F255" s="165" t="s">
        <v>2118</v>
      </c>
      <c r="G255" s="166" t="s">
        <v>1942</v>
      </c>
      <c r="H255" s="167">
        <v>14</v>
      </c>
      <c r="I255" s="22"/>
      <c r="J255" s="168">
        <f t="shared" si="80"/>
        <v>0</v>
      </c>
      <c r="K255" s="165" t="s">
        <v>1</v>
      </c>
      <c r="L255" s="50"/>
      <c r="M255" s="169" t="s">
        <v>1</v>
      </c>
      <c r="N255" s="170" t="s">
        <v>42</v>
      </c>
      <c r="P255" s="171">
        <f t="shared" si="81"/>
        <v>0</v>
      </c>
      <c r="Q255" s="171">
        <v>0</v>
      </c>
      <c r="R255" s="171">
        <f t="shared" si="82"/>
        <v>0</v>
      </c>
      <c r="S255" s="171">
        <v>0</v>
      </c>
      <c r="T255" s="172">
        <f t="shared" si="83"/>
        <v>0</v>
      </c>
      <c r="AR255" s="173" t="s">
        <v>92</v>
      </c>
      <c r="AT255" s="173" t="s">
        <v>248</v>
      </c>
      <c r="AU255" s="173" t="s">
        <v>258</v>
      </c>
      <c r="AY255" s="38" t="s">
        <v>245</v>
      </c>
      <c r="BE255" s="174">
        <f t="shared" si="84"/>
        <v>0</v>
      </c>
      <c r="BF255" s="174">
        <f t="shared" si="85"/>
        <v>0</v>
      </c>
      <c r="BG255" s="174">
        <f t="shared" si="86"/>
        <v>0</v>
      </c>
      <c r="BH255" s="174">
        <f t="shared" si="87"/>
        <v>0</v>
      </c>
      <c r="BI255" s="174">
        <f t="shared" si="88"/>
        <v>0</v>
      </c>
      <c r="BJ255" s="38" t="s">
        <v>8</v>
      </c>
      <c r="BK255" s="174">
        <f t="shared" si="89"/>
        <v>0</v>
      </c>
      <c r="BL255" s="38" t="s">
        <v>92</v>
      </c>
      <c r="BM255" s="173" t="s">
        <v>1619</v>
      </c>
    </row>
    <row r="256" spans="2:65" s="51" customFormat="1" ht="16.5" customHeight="1">
      <c r="B256" s="50"/>
      <c r="C256" s="163" t="s">
        <v>1084</v>
      </c>
      <c r="D256" s="163" t="s">
        <v>248</v>
      </c>
      <c r="E256" s="164" t="s">
        <v>2111</v>
      </c>
      <c r="F256" s="165" t="s">
        <v>2112</v>
      </c>
      <c r="G256" s="166" t="s">
        <v>1942</v>
      </c>
      <c r="H256" s="167">
        <v>35</v>
      </c>
      <c r="I256" s="22"/>
      <c r="J256" s="168">
        <f t="shared" si="80"/>
        <v>0</v>
      </c>
      <c r="K256" s="165" t="s">
        <v>1</v>
      </c>
      <c r="L256" s="50"/>
      <c r="M256" s="169" t="s">
        <v>1</v>
      </c>
      <c r="N256" s="170" t="s">
        <v>42</v>
      </c>
      <c r="P256" s="171">
        <f t="shared" si="81"/>
        <v>0</v>
      </c>
      <c r="Q256" s="171">
        <v>0</v>
      </c>
      <c r="R256" s="171">
        <f t="shared" si="82"/>
        <v>0</v>
      </c>
      <c r="S256" s="171">
        <v>0</v>
      </c>
      <c r="T256" s="172">
        <f t="shared" si="83"/>
        <v>0</v>
      </c>
      <c r="AR256" s="173" t="s">
        <v>92</v>
      </c>
      <c r="AT256" s="173" t="s">
        <v>248</v>
      </c>
      <c r="AU256" s="173" t="s">
        <v>258</v>
      </c>
      <c r="AY256" s="38" t="s">
        <v>245</v>
      </c>
      <c r="BE256" s="174">
        <f t="shared" si="84"/>
        <v>0</v>
      </c>
      <c r="BF256" s="174">
        <f t="shared" si="85"/>
        <v>0</v>
      </c>
      <c r="BG256" s="174">
        <f t="shared" si="86"/>
        <v>0</v>
      </c>
      <c r="BH256" s="174">
        <f t="shared" si="87"/>
        <v>0</v>
      </c>
      <c r="BI256" s="174">
        <f t="shared" si="88"/>
        <v>0</v>
      </c>
      <c r="BJ256" s="38" t="s">
        <v>8</v>
      </c>
      <c r="BK256" s="174">
        <f t="shared" si="89"/>
        <v>0</v>
      </c>
      <c r="BL256" s="38" t="s">
        <v>92</v>
      </c>
      <c r="BM256" s="173" t="s">
        <v>1631</v>
      </c>
    </row>
    <row r="257" spans="2:65" s="51" customFormat="1" ht="16.5" customHeight="1">
      <c r="B257" s="50"/>
      <c r="C257" s="163" t="s">
        <v>1091</v>
      </c>
      <c r="D257" s="163" t="s">
        <v>248</v>
      </c>
      <c r="E257" s="164" t="s">
        <v>2119</v>
      </c>
      <c r="F257" s="165" t="s">
        <v>2120</v>
      </c>
      <c r="G257" s="166" t="s">
        <v>1942</v>
      </c>
      <c r="H257" s="167">
        <v>3</v>
      </c>
      <c r="I257" s="22"/>
      <c r="J257" s="168">
        <f t="shared" si="80"/>
        <v>0</v>
      </c>
      <c r="K257" s="165" t="s">
        <v>1</v>
      </c>
      <c r="L257" s="50"/>
      <c r="M257" s="169" t="s">
        <v>1</v>
      </c>
      <c r="N257" s="170" t="s">
        <v>42</v>
      </c>
      <c r="P257" s="171">
        <f t="shared" si="81"/>
        <v>0</v>
      </c>
      <c r="Q257" s="171">
        <v>0</v>
      </c>
      <c r="R257" s="171">
        <f t="shared" si="82"/>
        <v>0</v>
      </c>
      <c r="S257" s="171">
        <v>0</v>
      </c>
      <c r="T257" s="172">
        <f t="shared" si="83"/>
        <v>0</v>
      </c>
      <c r="AR257" s="173" t="s">
        <v>92</v>
      </c>
      <c r="AT257" s="173" t="s">
        <v>248</v>
      </c>
      <c r="AU257" s="173" t="s">
        <v>258</v>
      </c>
      <c r="AY257" s="38" t="s">
        <v>245</v>
      </c>
      <c r="BE257" s="174">
        <f t="shared" si="84"/>
        <v>0</v>
      </c>
      <c r="BF257" s="174">
        <f t="shared" si="85"/>
        <v>0</v>
      </c>
      <c r="BG257" s="174">
        <f t="shared" si="86"/>
        <v>0</v>
      </c>
      <c r="BH257" s="174">
        <f t="shared" si="87"/>
        <v>0</v>
      </c>
      <c r="BI257" s="174">
        <f t="shared" si="88"/>
        <v>0</v>
      </c>
      <c r="BJ257" s="38" t="s">
        <v>8</v>
      </c>
      <c r="BK257" s="174">
        <f t="shared" si="89"/>
        <v>0</v>
      </c>
      <c r="BL257" s="38" t="s">
        <v>92</v>
      </c>
      <c r="BM257" s="173" t="s">
        <v>1639</v>
      </c>
    </row>
    <row r="258" spans="2:65" s="51" customFormat="1" ht="16.5" customHeight="1">
      <c r="B258" s="50"/>
      <c r="C258" s="163" t="s">
        <v>1107</v>
      </c>
      <c r="D258" s="163" t="s">
        <v>248</v>
      </c>
      <c r="E258" s="164" t="s">
        <v>2111</v>
      </c>
      <c r="F258" s="165" t="s">
        <v>2112</v>
      </c>
      <c r="G258" s="166" t="s">
        <v>1942</v>
      </c>
      <c r="H258" s="167">
        <v>3</v>
      </c>
      <c r="I258" s="22"/>
      <c r="J258" s="168">
        <f t="shared" si="80"/>
        <v>0</v>
      </c>
      <c r="K258" s="165" t="s">
        <v>1</v>
      </c>
      <c r="L258" s="50"/>
      <c r="M258" s="169" t="s">
        <v>1</v>
      </c>
      <c r="N258" s="170" t="s">
        <v>42</v>
      </c>
      <c r="P258" s="171">
        <f t="shared" si="81"/>
        <v>0</v>
      </c>
      <c r="Q258" s="171">
        <v>0</v>
      </c>
      <c r="R258" s="171">
        <f t="shared" si="82"/>
        <v>0</v>
      </c>
      <c r="S258" s="171">
        <v>0</v>
      </c>
      <c r="T258" s="172">
        <f t="shared" si="83"/>
        <v>0</v>
      </c>
      <c r="AR258" s="173" t="s">
        <v>92</v>
      </c>
      <c r="AT258" s="173" t="s">
        <v>248</v>
      </c>
      <c r="AU258" s="173" t="s">
        <v>258</v>
      </c>
      <c r="AY258" s="38" t="s">
        <v>245</v>
      </c>
      <c r="BE258" s="174">
        <f t="shared" si="84"/>
        <v>0</v>
      </c>
      <c r="BF258" s="174">
        <f t="shared" si="85"/>
        <v>0</v>
      </c>
      <c r="BG258" s="174">
        <f t="shared" si="86"/>
        <v>0</v>
      </c>
      <c r="BH258" s="174">
        <f t="shared" si="87"/>
        <v>0</v>
      </c>
      <c r="BI258" s="174">
        <f t="shared" si="88"/>
        <v>0</v>
      </c>
      <c r="BJ258" s="38" t="s">
        <v>8</v>
      </c>
      <c r="BK258" s="174">
        <f t="shared" si="89"/>
        <v>0</v>
      </c>
      <c r="BL258" s="38" t="s">
        <v>92</v>
      </c>
      <c r="BM258" s="173" t="s">
        <v>1647</v>
      </c>
    </row>
    <row r="259" spans="2:65" s="152" customFormat="1" ht="20.85" customHeight="1">
      <c r="B259" s="151"/>
      <c r="D259" s="153" t="s">
        <v>76</v>
      </c>
      <c r="E259" s="161" t="s">
        <v>2039</v>
      </c>
      <c r="F259" s="161" t="s">
        <v>2040</v>
      </c>
      <c r="I259" s="21"/>
      <c r="J259" s="162">
        <f>BK259</f>
        <v>0</v>
      </c>
      <c r="L259" s="151"/>
      <c r="M259" s="156"/>
      <c r="P259" s="157">
        <f>SUM(P260:P264)</f>
        <v>0</v>
      </c>
      <c r="R259" s="157">
        <f>SUM(R260:R264)</f>
        <v>0</v>
      </c>
      <c r="T259" s="158">
        <f>SUM(T260:T264)</f>
        <v>0</v>
      </c>
      <c r="AR259" s="153" t="s">
        <v>8</v>
      </c>
      <c r="AT259" s="159" t="s">
        <v>76</v>
      </c>
      <c r="AU259" s="159" t="s">
        <v>86</v>
      </c>
      <c r="AY259" s="153" t="s">
        <v>245</v>
      </c>
      <c r="BK259" s="160">
        <f>SUM(BK260:BK264)</f>
        <v>0</v>
      </c>
    </row>
    <row r="260" spans="2:65" s="51" customFormat="1" ht="21.75" customHeight="1">
      <c r="B260" s="50"/>
      <c r="C260" s="163" t="s">
        <v>1111</v>
      </c>
      <c r="D260" s="163" t="s">
        <v>248</v>
      </c>
      <c r="E260" s="164" t="s">
        <v>2121</v>
      </c>
      <c r="F260" s="165" t="s">
        <v>2122</v>
      </c>
      <c r="G260" s="166" t="s">
        <v>566</v>
      </c>
      <c r="H260" s="167">
        <v>248</v>
      </c>
      <c r="I260" s="22"/>
      <c r="J260" s="168">
        <f>ROUND(I260*H260,0)</f>
        <v>0</v>
      </c>
      <c r="K260" s="165" t="s">
        <v>1</v>
      </c>
      <c r="L260" s="50"/>
      <c r="M260" s="169" t="s">
        <v>1</v>
      </c>
      <c r="N260" s="170" t="s">
        <v>42</v>
      </c>
      <c r="P260" s="171">
        <f>O260*H260</f>
        <v>0</v>
      </c>
      <c r="Q260" s="171">
        <v>0</v>
      </c>
      <c r="R260" s="171">
        <f>Q260*H260</f>
        <v>0</v>
      </c>
      <c r="S260" s="171">
        <v>0</v>
      </c>
      <c r="T260" s="172">
        <f>S260*H260</f>
        <v>0</v>
      </c>
      <c r="AR260" s="173" t="s">
        <v>92</v>
      </c>
      <c r="AT260" s="173" t="s">
        <v>248</v>
      </c>
      <c r="AU260" s="173" t="s">
        <v>258</v>
      </c>
      <c r="AY260" s="38" t="s">
        <v>245</v>
      </c>
      <c r="BE260" s="174">
        <f>IF(N260="základní",J260,0)</f>
        <v>0</v>
      </c>
      <c r="BF260" s="174">
        <f>IF(N260="snížená",J260,0)</f>
        <v>0</v>
      </c>
      <c r="BG260" s="174">
        <f>IF(N260="zákl. přenesená",J260,0)</f>
        <v>0</v>
      </c>
      <c r="BH260" s="174">
        <f>IF(N260="sníž. přenesená",J260,0)</f>
        <v>0</v>
      </c>
      <c r="BI260" s="174">
        <f>IF(N260="nulová",J260,0)</f>
        <v>0</v>
      </c>
      <c r="BJ260" s="38" t="s">
        <v>8</v>
      </c>
      <c r="BK260" s="174">
        <f>ROUND(I260*H260,0)</f>
        <v>0</v>
      </c>
      <c r="BL260" s="38" t="s">
        <v>92</v>
      </c>
      <c r="BM260" s="173" t="s">
        <v>1658</v>
      </c>
    </row>
    <row r="261" spans="2:65" s="51" customFormat="1" ht="21.75" customHeight="1">
      <c r="B261" s="50"/>
      <c r="C261" s="163" t="s">
        <v>1115</v>
      </c>
      <c r="D261" s="163" t="s">
        <v>248</v>
      </c>
      <c r="E261" s="164" t="s">
        <v>2123</v>
      </c>
      <c r="F261" s="165" t="s">
        <v>2124</v>
      </c>
      <c r="G261" s="166" t="s">
        <v>566</v>
      </c>
      <c r="H261" s="167">
        <v>55</v>
      </c>
      <c r="I261" s="22"/>
      <c r="J261" s="168">
        <f>ROUND(I261*H261,0)</f>
        <v>0</v>
      </c>
      <c r="K261" s="165" t="s">
        <v>1</v>
      </c>
      <c r="L261" s="50"/>
      <c r="M261" s="169" t="s">
        <v>1</v>
      </c>
      <c r="N261" s="170" t="s">
        <v>42</v>
      </c>
      <c r="P261" s="171">
        <f>O261*H261</f>
        <v>0</v>
      </c>
      <c r="Q261" s="171">
        <v>0</v>
      </c>
      <c r="R261" s="171">
        <f>Q261*H261</f>
        <v>0</v>
      </c>
      <c r="S261" s="171">
        <v>0</v>
      </c>
      <c r="T261" s="172">
        <f>S261*H261</f>
        <v>0</v>
      </c>
      <c r="AR261" s="173" t="s">
        <v>92</v>
      </c>
      <c r="AT261" s="173" t="s">
        <v>248</v>
      </c>
      <c r="AU261" s="173" t="s">
        <v>258</v>
      </c>
      <c r="AY261" s="38" t="s">
        <v>245</v>
      </c>
      <c r="BE261" s="174">
        <f>IF(N261="základní",J261,0)</f>
        <v>0</v>
      </c>
      <c r="BF261" s="174">
        <f>IF(N261="snížená",J261,0)</f>
        <v>0</v>
      </c>
      <c r="BG261" s="174">
        <f>IF(N261="zákl. přenesená",J261,0)</f>
        <v>0</v>
      </c>
      <c r="BH261" s="174">
        <f>IF(N261="sníž. přenesená",J261,0)</f>
        <v>0</v>
      </c>
      <c r="BI261" s="174">
        <f>IF(N261="nulová",J261,0)</f>
        <v>0</v>
      </c>
      <c r="BJ261" s="38" t="s">
        <v>8</v>
      </c>
      <c r="BK261" s="174">
        <f>ROUND(I261*H261,0)</f>
        <v>0</v>
      </c>
      <c r="BL261" s="38" t="s">
        <v>92</v>
      </c>
      <c r="BM261" s="173" t="s">
        <v>1682</v>
      </c>
    </row>
    <row r="262" spans="2:65" s="51" customFormat="1" ht="21.75" customHeight="1">
      <c r="B262" s="50"/>
      <c r="C262" s="163" t="s">
        <v>1118</v>
      </c>
      <c r="D262" s="163" t="s">
        <v>248</v>
      </c>
      <c r="E262" s="164" t="s">
        <v>2125</v>
      </c>
      <c r="F262" s="165" t="s">
        <v>2126</v>
      </c>
      <c r="G262" s="166" t="s">
        <v>566</v>
      </c>
      <c r="H262" s="167">
        <v>45</v>
      </c>
      <c r="I262" s="22"/>
      <c r="J262" s="168">
        <f>ROUND(I262*H262,0)</f>
        <v>0</v>
      </c>
      <c r="K262" s="165" t="s">
        <v>1</v>
      </c>
      <c r="L262" s="50"/>
      <c r="M262" s="169" t="s">
        <v>1</v>
      </c>
      <c r="N262" s="170" t="s">
        <v>42</v>
      </c>
      <c r="P262" s="171">
        <f>O262*H262</f>
        <v>0</v>
      </c>
      <c r="Q262" s="171">
        <v>0</v>
      </c>
      <c r="R262" s="171">
        <f>Q262*H262</f>
        <v>0</v>
      </c>
      <c r="S262" s="171">
        <v>0</v>
      </c>
      <c r="T262" s="172">
        <f>S262*H262</f>
        <v>0</v>
      </c>
      <c r="AR262" s="173" t="s">
        <v>92</v>
      </c>
      <c r="AT262" s="173" t="s">
        <v>248</v>
      </c>
      <c r="AU262" s="173" t="s">
        <v>258</v>
      </c>
      <c r="AY262" s="38" t="s">
        <v>245</v>
      </c>
      <c r="BE262" s="174">
        <f>IF(N262="základní",J262,0)</f>
        <v>0</v>
      </c>
      <c r="BF262" s="174">
        <f>IF(N262="snížená",J262,0)</f>
        <v>0</v>
      </c>
      <c r="BG262" s="174">
        <f>IF(N262="zákl. přenesená",J262,0)</f>
        <v>0</v>
      </c>
      <c r="BH262" s="174">
        <f>IF(N262="sníž. přenesená",J262,0)</f>
        <v>0</v>
      </c>
      <c r="BI262" s="174">
        <f>IF(N262="nulová",J262,0)</f>
        <v>0</v>
      </c>
      <c r="BJ262" s="38" t="s">
        <v>8</v>
      </c>
      <c r="BK262" s="174">
        <f>ROUND(I262*H262,0)</f>
        <v>0</v>
      </c>
      <c r="BL262" s="38" t="s">
        <v>92</v>
      </c>
      <c r="BM262" s="173" t="s">
        <v>1691</v>
      </c>
    </row>
    <row r="263" spans="2:65" s="51" customFormat="1" ht="16.5" customHeight="1">
      <c r="B263" s="50"/>
      <c r="C263" s="163" t="s">
        <v>1124</v>
      </c>
      <c r="D263" s="163" t="s">
        <v>248</v>
      </c>
      <c r="E263" s="164" t="s">
        <v>2127</v>
      </c>
      <c r="F263" s="165" t="s">
        <v>2128</v>
      </c>
      <c r="G263" s="166" t="s">
        <v>1942</v>
      </c>
      <c r="H263" s="167">
        <v>116</v>
      </c>
      <c r="I263" s="22"/>
      <c r="J263" s="168">
        <f>ROUND(I263*H263,0)</f>
        <v>0</v>
      </c>
      <c r="K263" s="165" t="s">
        <v>1</v>
      </c>
      <c r="L263" s="50"/>
      <c r="M263" s="169" t="s">
        <v>1</v>
      </c>
      <c r="N263" s="170" t="s">
        <v>42</v>
      </c>
      <c r="P263" s="171">
        <f>O263*H263</f>
        <v>0</v>
      </c>
      <c r="Q263" s="171">
        <v>0</v>
      </c>
      <c r="R263" s="171">
        <f>Q263*H263</f>
        <v>0</v>
      </c>
      <c r="S263" s="171">
        <v>0</v>
      </c>
      <c r="T263" s="172">
        <f>S263*H263</f>
        <v>0</v>
      </c>
      <c r="AR263" s="173" t="s">
        <v>92</v>
      </c>
      <c r="AT263" s="173" t="s">
        <v>248</v>
      </c>
      <c r="AU263" s="173" t="s">
        <v>258</v>
      </c>
      <c r="AY263" s="38" t="s">
        <v>245</v>
      </c>
      <c r="BE263" s="174">
        <f>IF(N263="základní",J263,0)</f>
        <v>0</v>
      </c>
      <c r="BF263" s="174">
        <f>IF(N263="snížená",J263,0)</f>
        <v>0</v>
      </c>
      <c r="BG263" s="174">
        <f>IF(N263="zákl. přenesená",J263,0)</f>
        <v>0</v>
      </c>
      <c r="BH263" s="174">
        <f>IF(N263="sníž. přenesená",J263,0)</f>
        <v>0</v>
      </c>
      <c r="BI263" s="174">
        <f>IF(N263="nulová",J263,0)</f>
        <v>0</v>
      </c>
      <c r="BJ263" s="38" t="s">
        <v>8</v>
      </c>
      <c r="BK263" s="174">
        <f>ROUND(I263*H263,0)</f>
        <v>0</v>
      </c>
      <c r="BL263" s="38" t="s">
        <v>92</v>
      </c>
      <c r="BM263" s="173" t="s">
        <v>1700</v>
      </c>
    </row>
    <row r="264" spans="2:65" s="51" customFormat="1" ht="16.5" customHeight="1">
      <c r="B264" s="50"/>
      <c r="C264" s="163" t="s">
        <v>1128</v>
      </c>
      <c r="D264" s="163" t="s">
        <v>248</v>
      </c>
      <c r="E264" s="164" t="s">
        <v>2129</v>
      </c>
      <c r="F264" s="165" t="s">
        <v>2130</v>
      </c>
      <c r="G264" s="166" t="s">
        <v>1942</v>
      </c>
      <c r="H264" s="167">
        <v>68</v>
      </c>
      <c r="I264" s="22"/>
      <c r="J264" s="168">
        <f>ROUND(I264*H264,0)</f>
        <v>0</v>
      </c>
      <c r="K264" s="165" t="s">
        <v>1</v>
      </c>
      <c r="L264" s="50"/>
      <c r="M264" s="169" t="s">
        <v>1</v>
      </c>
      <c r="N264" s="170" t="s">
        <v>42</v>
      </c>
      <c r="P264" s="171">
        <f>O264*H264</f>
        <v>0</v>
      </c>
      <c r="Q264" s="171">
        <v>0</v>
      </c>
      <c r="R264" s="171">
        <f>Q264*H264</f>
        <v>0</v>
      </c>
      <c r="S264" s="171">
        <v>0</v>
      </c>
      <c r="T264" s="172">
        <f>S264*H264</f>
        <v>0</v>
      </c>
      <c r="AR264" s="173" t="s">
        <v>92</v>
      </c>
      <c r="AT264" s="173" t="s">
        <v>248</v>
      </c>
      <c r="AU264" s="173" t="s">
        <v>258</v>
      </c>
      <c r="AY264" s="38" t="s">
        <v>245</v>
      </c>
      <c r="BE264" s="174">
        <f>IF(N264="základní",J264,0)</f>
        <v>0</v>
      </c>
      <c r="BF264" s="174">
        <f>IF(N264="snížená",J264,0)</f>
        <v>0</v>
      </c>
      <c r="BG264" s="174">
        <f>IF(N264="zákl. přenesená",J264,0)</f>
        <v>0</v>
      </c>
      <c r="BH264" s="174">
        <f>IF(N264="sníž. přenesená",J264,0)</f>
        <v>0</v>
      </c>
      <c r="BI264" s="174">
        <f>IF(N264="nulová",J264,0)</f>
        <v>0</v>
      </c>
      <c r="BJ264" s="38" t="s">
        <v>8</v>
      </c>
      <c r="BK264" s="174">
        <f>ROUND(I264*H264,0)</f>
        <v>0</v>
      </c>
      <c r="BL264" s="38" t="s">
        <v>92</v>
      </c>
      <c r="BM264" s="173" t="s">
        <v>1717</v>
      </c>
    </row>
    <row r="265" spans="2:65" s="152" customFormat="1" ht="22.9" customHeight="1">
      <c r="B265" s="151"/>
      <c r="D265" s="153" t="s">
        <v>76</v>
      </c>
      <c r="E265" s="161" t="s">
        <v>2131</v>
      </c>
      <c r="F265" s="161" t="s">
        <v>2132</v>
      </c>
      <c r="J265" s="162">
        <f>BK265</f>
        <v>0</v>
      </c>
      <c r="L265" s="151"/>
      <c r="M265" s="156"/>
      <c r="P265" s="157">
        <f>P266</f>
        <v>0</v>
      </c>
      <c r="R265" s="157">
        <f>R266</f>
        <v>0</v>
      </c>
      <c r="T265" s="158">
        <f>T266</f>
        <v>0</v>
      </c>
      <c r="AR265" s="153" t="s">
        <v>258</v>
      </c>
      <c r="AT265" s="159" t="s">
        <v>76</v>
      </c>
      <c r="AU265" s="159" t="s">
        <v>8</v>
      </c>
      <c r="AY265" s="153" t="s">
        <v>245</v>
      </c>
      <c r="BK265" s="160">
        <f>BK266</f>
        <v>0</v>
      </c>
    </row>
    <row r="266" spans="2:65" s="51" customFormat="1" ht="16.5" customHeight="1">
      <c r="B266" s="50"/>
      <c r="C266" s="190" t="s">
        <v>1132</v>
      </c>
      <c r="D266" s="190" t="s">
        <v>376</v>
      </c>
      <c r="E266" s="191" t="s">
        <v>2133</v>
      </c>
      <c r="F266" s="192" t="s">
        <v>2132</v>
      </c>
      <c r="G266" s="193" t="s">
        <v>2055</v>
      </c>
      <c r="H266" s="27"/>
      <c r="I266" s="214">
        <f>(J207+J141+J203+J205)/100</f>
        <v>0</v>
      </c>
      <c r="J266" s="195">
        <f>ROUND(I266*H266,0)</f>
        <v>0</v>
      </c>
      <c r="K266" s="192" t="s">
        <v>1</v>
      </c>
      <c r="L266" s="196"/>
      <c r="M266" s="197" t="s">
        <v>1</v>
      </c>
      <c r="N266" s="198" t="s">
        <v>42</v>
      </c>
      <c r="P266" s="171">
        <f>O266*H266</f>
        <v>0</v>
      </c>
      <c r="Q266" s="171">
        <v>0</v>
      </c>
      <c r="R266" s="171">
        <f>Q266*H266</f>
        <v>0</v>
      </c>
      <c r="S266" s="171">
        <v>0</v>
      </c>
      <c r="T266" s="172">
        <f>S266*H266</f>
        <v>0</v>
      </c>
      <c r="AR266" s="173" t="s">
        <v>670</v>
      </c>
      <c r="AT266" s="173" t="s">
        <v>376</v>
      </c>
      <c r="AU266" s="173" t="s">
        <v>86</v>
      </c>
      <c r="AY266" s="38" t="s">
        <v>245</v>
      </c>
      <c r="BE266" s="174">
        <f>IF(N266="základní",J266,0)</f>
        <v>0</v>
      </c>
      <c r="BF266" s="174">
        <f>IF(N266="snížená",J266,0)</f>
        <v>0</v>
      </c>
      <c r="BG266" s="174">
        <f>IF(N266="zákl. přenesená",J266,0)</f>
        <v>0</v>
      </c>
      <c r="BH266" s="174">
        <f>IF(N266="sníž. přenesená",J266,0)</f>
        <v>0</v>
      </c>
      <c r="BI266" s="174">
        <f>IF(N266="nulová",J266,0)</f>
        <v>0</v>
      </c>
      <c r="BJ266" s="38" t="s">
        <v>8</v>
      </c>
      <c r="BK266" s="174">
        <f>ROUND(I266*H266,0)</f>
        <v>0</v>
      </c>
      <c r="BL266" s="38" t="s">
        <v>787</v>
      </c>
      <c r="BM266" s="173" t="s">
        <v>2134</v>
      </c>
    </row>
    <row r="267" spans="2:65" s="152" customFormat="1" ht="22.9" customHeight="1">
      <c r="B267" s="151"/>
      <c r="D267" s="153" t="s">
        <v>76</v>
      </c>
      <c r="E267" s="161" t="s">
        <v>2135</v>
      </c>
      <c r="F267" s="161" t="s">
        <v>2136</v>
      </c>
      <c r="J267" s="162">
        <f>BK267</f>
        <v>0</v>
      </c>
      <c r="L267" s="151"/>
      <c r="M267" s="156"/>
      <c r="P267" s="157">
        <f>SUM(P268:P269)</f>
        <v>0</v>
      </c>
      <c r="R267" s="157">
        <f>SUM(R268:R269)</f>
        <v>0</v>
      </c>
      <c r="T267" s="158">
        <f>SUM(T268:T269)</f>
        <v>0</v>
      </c>
      <c r="AR267" s="153" t="s">
        <v>258</v>
      </c>
      <c r="AT267" s="159" t="s">
        <v>76</v>
      </c>
      <c r="AU267" s="159" t="s">
        <v>8</v>
      </c>
      <c r="AY267" s="153" t="s">
        <v>245</v>
      </c>
      <c r="BK267" s="160">
        <f>SUM(BK268:BK269)</f>
        <v>0</v>
      </c>
    </row>
    <row r="268" spans="2:65" s="51" customFormat="1" ht="16.5" customHeight="1">
      <c r="B268" s="50"/>
      <c r="C268" s="163" t="s">
        <v>1137</v>
      </c>
      <c r="D268" s="163" t="s">
        <v>248</v>
      </c>
      <c r="E268" s="164" t="s">
        <v>2137</v>
      </c>
      <c r="F268" s="165" t="s">
        <v>2138</v>
      </c>
      <c r="G268" s="166" t="s">
        <v>2139</v>
      </c>
      <c r="H268" s="167">
        <v>8</v>
      </c>
      <c r="I268" s="22"/>
      <c r="J268" s="168">
        <f>ROUND(I268*H268,0)</f>
        <v>0</v>
      </c>
      <c r="K268" s="165" t="s">
        <v>1</v>
      </c>
      <c r="L268" s="50"/>
      <c r="M268" s="169" t="s">
        <v>1</v>
      </c>
      <c r="N268" s="170" t="s">
        <v>42</v>
      </c>
      <c r="P268" s="171">
        <f>O268*H268</f>
        <v>0</v>
      </c>
      <c r="Q268" s="171">
        <v>0</v>
      </c>
      <c r="R268" s="171">
        <f>Q268*H268</f>
        <v>0</v>
      </c>
      <c r="S268" s="171">
        <v>0</v>
      </c>
      <c r="T268" s="172">
        <f>S268*H268</f>
        <v>0</v>
      </c>
      <c r="AR268" s="173" t="s">
        <v>92</v>
      </c>
      <c r="AT268" s="173" t="s">
        <v>248</v>
      </c>
      <c r="AU268" s="173" t="s">
        <v>86</v>
      </c>
      <c r="AY268" s="38" t="s">
        <v>245</v>
      </c>
      <c r="BE268" s="174">
        <f>IF(N268="základní",J268,0)</f>
        <v>0</v>
      </c>
      <c r="BF268" s="174">
        <f>IF(N268="snížená",J268,0)</f>
        <v>0</v>
      </c>
      <c r="BG268" s="174">
        <f>IF(N268="zákl. přenesená",J268,0)</f>
        <v>0</v>
      </c>
      <c r="BH268" s="174">
        <f>IF(N268="sníž. přenesená",J268,0)</f>
        <v>0</v>
      </c>
      <c r="BI268" s="174">
        <f>IF(N268="nulová",J268,0)</f>
        <v>0</v>
      </c>
      <c r="BJ268" s="38" t="s">
        <v>8</v>
      </c>
      <c r="BK268" s="174">
        <f>ROUND(I268*H268,0)</f>
        <v>0</v>
      </c>
      <c r="BL268" s="38" t="s">
        <v>92</v>
      </c>
      <c r="BM268" s="173" t="s">
        <v>1727</v>
      </c>
    </row>
    <row r="269" spans="2:65" s="51" customFormat="1" ht="16.5" customHeight="1">
      <c r="B269" s="50"/>
      <c r="C269" s="190" t="s">
        <v>1143</v>
      </c>
      <c r="D269" s="190" t="s">
        <v>376</v>
      </c>
      <c r="E269" s="191" t="s">
        <v>2140</v>
      </c>
      <c r="F269" s="192" t="s">
        <v>2141</v>
      </c>
      <c r="G269" s="193" t="s">
        <v>2142</v>
      </c>
      <c r="H269" s="194">
        <v>1</v>
      </c>
      <c r="I269" s="25"/>
      <c r="J269" s="195">
        <f>ROUND(I269*H269,0)</f>
        <v>0</v>
      </c>
      <c r="K269" s="192" t="s">
        <v>1</v>
      </c>
      <c r="L269" s="196"/>
      <c r="M269" s="197" t="s">
        <v>1</v>
      </c>
      <c r="N269" s="198" t="s">
        <v>42</v>
      </c>
      <c r="P269" s="171">
        <f>O269*H269</f>
        <v>0</v>
      </c>
      <c r="Q269" s="171">
        <v>0</v>
      </c>
      <c r="R269" s="171">
        <f>Q269*H269</f>
        <v>0</v>
      </c>
      <c r="S269" s="171">
        <v>0</v>
      </c>
      <c r="T269" s="172">
        <f>S269*H269</f>
        <v>0</v>
      </c>
      <c r="AR269" s="173" t="s">
        <v>309</v>
      </c>
      <c r="AT269" s="173" t="s">
        <v>376</v>
      </c>
      <c r="AU269" s="173" t="s">
        <v>86</v>
      </c>
      <c r="AY269" s="38" t="s">
        <v>245</v>
      </c>
      <c r="BE269" s="174">
        <f>IF(N269="základní",J269,0)</f>
        <v>0</v>
      </c>
      <c r="BF269" s="174">
        <f>IF(N269="snížená",J269,0)</f>
        <v>0</v>
      </c>
      <c r="BG269" s="174">
        <f>IF(N269="zákl. přenesená",J269,0)</f>
        <v>0</v>
      </c>
      <c r="BH269" s="174">
        <f>IF(N269="sníž. přenesená",J269,0)</f>
        <v>0</v>
      </c>
      <c r="BI269" s="174">
        <f>IF(N269="nulová",J269,0)</f>
        <v>0</v>
      </c>
      <c r="BJ269" s="38" t="s">
        <v>8</v>
      </c>
      <c r="BK269" s="174">
        <f>ROUND(I269*H269,0)</f>
        <v>0</v>
      </c>
      <c r="BL269" s="38" t="s">
        <v>92</v>
      </c>
      <c r="BM269" s="173" t="s">
        <v>2143</v>
      </c>
    </row>
    <row r="270" spans="2:65" s="152" customFormat="1" ht="22.9" customHeight="1">
      <c r="B270" s="151"/>
      <c r="D270" s="153" t="s">
        <v>76</v>
      </c>
      <c r="E270" s="161" t="s">
        <v>2144</v>
      </c>
      <c r="F270" s="161" t="s">
        <v>2145</v>
      </c>
      <c r="J270" s="162">
        <f>BK270</f>
        <v>0</v>
      </c>
      <c r="L270" s="151"/>
      <c r="M270" s="156"/>
      <c r="P270" s="157">
        <f>SUM(P271:P272)</f>
        <v>0</v>
      </c>
      <c r="R270" s="157">
        <f>SUM(R271:R272)</f>
        <v>0</v>
      </c>
      <c r="T270" s="158">
        <f>SUM(T271:T272)</f>
        <v>0</v>
      </c>
      <c r="AR270" s="153" t="s">
        <v>258</v>
      </c>
      <c r="AT270" s="159" t="s">
        <v>76</v>
      </c>
      <c r="AU270" s="159" t="s">
        <v>8</v>
      </c>
      <c r="AY270" s="153" t="s">
        <v>245</v>
      </c>
      <c r="BK270" s="160">
        <f>SUM(BK271:BK272)</f>
        <v>0</v>
      </c>
    </row>
    <row r="271" spans="2:65" s="51" customFormat="1" ht="16.5" customHeight="1">
      <c r="B271" s="50"/>
      <c r="C271" s="190" t="s">
        <v>1153</v>
      </c>
      <c r="D271" s="190" t="s">
        <v>376</v>
      </c>
      <c r="E271" s="191" t="s">
        <v>2146</v>
      </c>
      <c r="F271" s="192" t="s">
        <v>2147</v>
      </c>
      <c r="G271" s="193" t="s">
        <v>2142</v>
      </c>
      <c r="H271" s="194">
        <v>1</v>
      </c>
      <c r="I271" s="25"/>
      <c r="J271" s="195">
        <f>ROUND(I271*H271,0)</f>
        <v>0</v>
      </c>
      <c r="K271" s="192" t="s">
        <v>1</v>
      </c>
      <c r="L271" s="196"/>
      <c r="M271" s="197" t="s">
        <v>1</v>
      </c>
      <c r="N271" s="198" t="s">
        <v>42</v>
      </c>
      <c r="P271" s="171">
        <f>O271*H271</f>
        <v>0</v>
      </c>
      <c r="Q271" s="171">
        <v>0</v>
      </c>
      <c r="R271" s="171">
        <f>Q271*H271</f>
        <v>0</v>
      </c>
      <c r="S271" s="171">
        <v>0</v>
      </c>
      <c r="T271" s="172">
        <f>S271*H271</f>
        <v>0</v>
      </c>
      <c r="AR271" s="173" t="s">
        <v>670</v>
      </c>
      <c r="AT271" s="173" t="s">
        <v>376</v>
      </c>
      <c r="AU271" s="173" t="s">
        <v>86</v>
      </c>
      <c r="AY271" s="38" t="s">
        <v>245</v>
      </c>
      <c r="BE271" s="174">
        <f>IF(N271="základní",J271,0)</f>
        <v>0</v>
      </c>
      <c r="BF271" s="174">
        <f>IF(N271="snížená",J271,0)</f>
        <v>0</v>
      </c>
      <c r="BG271" s="174">
        <f>IF(N271="zákl. přenesená",J271,0)</f>
        <v>0</v>
      </c>
      <c r="BH271" s="174">
        <f>IF(N271="sníž. přenesená",J271,0)</f>
        <v>0</v>
      </c>
      <c r="BI271" s="174">
        <f>IF(N271="nulová",J271,0)</f>
        <v>0</v>
      </c>
      <c r="BJ271" s="38" t="s">
        <v>8</v>
      </c>
      <c r="BK271" s="174">
        <f>ROUND(I271*H271,0)</f>
        <v>0</v>
      </c>
      <c r="BL271" s="38" t="s">
        <v>787</v>
      </c>
      <c r="BM271" s="173" t="s">
        <v>2148</v>
      </c>
    </row>
    <row r="272" spans="2:65" s="51" customFormat="1" ht="16.5" customHeight="1">
      <c r="B272" s="50"/>
      <c r="C272" s="190" t="s">
        <v>1158</v>
      </c>
      <c r="D272" s="190" t="s">
        <v>376</v>
      </c>
      <c r="E272" s="191" t="s">
        <v>2149</v>
      </c>
      <c r="F272" s="192" t="s">
        <v>2150</v>
      </c>
      <c r="G272" s="193" t="s">
        <v>2142</v>
      </c>
      <c r="H272" s="194">
        <v>1</v>
      </c>
      <c r="I272" s="25"/>
      <c r="J272" s="195">
        <f>ROUND(I272*H272,0)</f>
        <v>0</v>
      </c>
      <c r="K272" s="192" t="s">
        <v>1</v>
      </c>
      <c r="L272" s="196"/>
      <c r="M272" s="209" t="s">
        <v>1</v>
      </c>
      <c r="N272" s="210" t="s">
        <v>42</v>
      </c>
      <c r="O272" s="211"/>
      <c r="P272" s="212">
        <f>O272*H272</f>
        <v>0</v>
      </c>
      <c r="Q272" s="212">
        <v>0</v>
      </c>
      <c r="R272" s="212">
        <f>Q272*H272</f>
        <v>0</v>
      </c>
      <c r="S272" s="212">
        <v>0</v>
      </c>
      <c r="T272" s="213">
        <f>S272*H272</f>
        <v>0</v>
      </c>
      <c r="AR272" s="173" t="s">
        <v>670</v>
      </c>
      <c r="AT272" s="173" t="s">
        <v>376</v>
      </c>
      <c r="AU272" s="173" t="s">
        <v>86</v>
      </c>
      <c r="AY272" s="38" t="s">
        <v>245</v>
      </c>
      <c r="BE272" s="174">
        <f>IF(N272="základní",J272,0)</f>
        <v>0</v>
      </c>
      <c r="BF272" s="174">
        <f>IF(N272="snížená",J272,0)</f>
        <v>0</v>
      </c>
      <c r="BG272" s="174">
        <f>IF(N272="zákl. přenesená",J272,0)</f>
        <v>0</v>
      </c>
      <c r="BH272" s="174">
        <f>IF(N272="sníž. přenesená",J272,0)</f>
        <v>0</v>
      </c>
      <c r="BI272" s="174">
        <f>IF(N272="nulová",J272,0)</f>
        <v>0</v>
      </c>
      <c r="BJ272" s="38" t="s">
        <v>8</v>
      </c>
      <c r="BK272" s="174">
        <f>ROUND(I272*H272,0)</f>
        <v>0</v>
      </c>
      <c r="BL272" s="38" t="s">
        <v>787</v>
      </c>
      <c r="BM272" s="173" t="s">
        <v>2151</v>
      </c>
    </row>
    <row r="273" spans="2:12" s="51" customFormat="1" ht="6.95" customHeight="1">
      <c r="B273" s="63"/>
      <c r="C273" s="64"/>
      <c r="D273" s="64"/>
      <c r="E273" s="64"/>
      <c r="F273" s="64"/>
      <c r="G273" s="64"/>
      <c r="H273" s="64"/>
      <c r="I273" s="64"/>
      <c r="J273" s="64"/>
      <c r="K273" s="64"/>
      <c r="L273" s="50"/>
    </row>
  </sheetData>
  <sheetProtection password="D62F" sheet="1" objects="1" scenarios="1"/>
  <autoFilter ref="C138:K272"/>
  <mergeCells count="9">
    <mergeCell ref="E87:H87"/>
    <mergeCell ref="E129:H129"/>
    <mergeCell ref="E131:H13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3"/>
  <sheetViews>
    <sheetView showGridLines="0" workbookViewId="0">
      <selection activeCell="G23" sqref="G23"/>
    </sheetView>
  </sheetViews>
  <sheetFormatPr defaultRowHeight="11.25"/>
  <cols>
    <col min="1" max="1" width="8.33203125" style="37" customWidth="1"/>
    <col min="2" max="2" width="1.1640625" style="37" customWidth="1"/>
    <col min="3" max="3" width="4.1640625" style="37" customWidth="1"/>
    <col min="4" max="4" width="4.33203125" style="37" customWidth="1"/>
    <col min="5" max="5" width="17.1640625" style="37" customWidth="1"/>
    <col min="6" max="6" width="50.83203125" style="37" customWidth="1"/>
    <col min="7" max="7" width="7.5" style="37" customWidth="1"/>
    <col min="8" max="8" width="14" style="37" customWidth="1"/>
    <col min="9" max="9" width="15.83203125" style="37" customWidth="1"/>
    <col min="10" max="11" width="22.33203125" style="37" customWidth="1"/>
    <col min="12" max="12" width="9.33203125" style="37" customWidth="1"/>
    <col min="13" max="13" width="10.83203125" style="37" hidden="1" customWidth="1"/>
    <col min="14" max="14" width="9.33203125" style="37" hidden="1"/>
    <col min="15" max="20" width="14.1640625" style="37" hidden="1" customWidth="1"/>
    <col min="21" max="21" width="16.33203125" style="37" hidden="1" customWidth="1"/>
    <col min="22" max="22" width="12.33203125" style="37" customWidth="1"/>
    <col min="23" max="23" width="16.33203125" style="37" customWidth="1"/>
    <col min="24" max="24" width="12.33203125" style="37" customWidth="1"/>
    <col min="25" max="25" width="15" style="37" customWidth="1"/>
    <col min="26" max="26" width="11" style="37" customWidth="1"/>
    <col min="27" max="27" width="15" style="37" customWidth="1"/>
    <col min="28" max="28" width="16.33203125" style="37" customWidth="1"/>
    <col min="29" max="29" width="11" style="37" customWidth="1"/>
    <col min="30" max="30" width="15" style="37" customWidth="1"/>
    <col min="31" max="31" width="16.33203125" style="37" customWidth="1"/>
    <col min="32" max="43" width="9.33203125" style="37"/>
    <col min="44" max="65" width="9.33203125" style="37" hidden="1"/>
    <col min="66" max="16384" width="9.33203125" style="37"/>
  </cols>
  <sheetData>
    <row r="2" spans="2:46" ht="36.950000000000003" customHeight="1">
      <c r="L2" s="242" t="s">
        <v>5</v>
      </c>
      <c r="M2" s="243"/>
      <c r="N2" s="243"/>
      <c r="O2" s="243"/>
      <c r="P2" s="243"/>
      <c r="Q2" s="243"/>
      <c r="R2" s="243"/>
      <c r="S2" s="243"/>
      <c r="T2" s="243"/>
      <c r="U2" s="243"/>
      <c r="V2" s="243"/>
      <c r="AT2" s="38" t="s">
        <v>91</v>
      </c>
    </row>
    <row r="3" spans="2:46" ht="6.95" customHeight="1">
      <c r="B3" s="39"/>
      <c r="C3" s="40"/>
      <c r="D3" s="40"/>
      <c r="E3" s="40"/>
      <c r="F3" s="40"/>
      <c r="G3" s="40"/>
      <c r="H3" s="40"/>
      <c r="I3" s="40"/>
      <c r="J3" s="40"/>
      <c r="K3" s="40"/>
      <c r="L3" s="41"/>
      <c r="AT3" s="38" t="s">
        <v>86</v>
      </c>
    </row>
    <row r="4" spans="2:46" ht="24.95" customHeight="1">
      <c r="B4" s="41"/>
      <c r="D4" s="42" t="s">
        <v>107</v>
      </c>
      <c r="L4" s="41"/>
      <c r="M4" s="109" t="s">
        <v>11</v>
      </c>
      <c r="AT4" s="38" t="s">
        <v>3</v>
      </c>
    </row>
    <row r="5" spans="2:46" ht="6.95" customHeight="1">
      <c r="B5" s="41"/>
      <c r="L5" s="41"/>
    </row>
    <row r="6" spans="2:46" ht="12" customHeight="1">
      <c r="B6" s="41"/>
      <c r="D6" s="47" t="s">
        <v>17</v>
      </c>
      <c r="L6" s="41"/>
    </row>
    <row r="7" spans="2:46" ht="16.5" customHeight="1">
      <c r="B7" s="41"/>
      <c r="E7" s="257" t="str">
        <f>'Rekapitulace stavby'!K6</f>
        <v xml:space="preserve">Generální oprava a úprava pavilonu nosorožců - ZHODNOCENÍ                              
</v>
      </c>
      <c r="F7" s="258"/>
      <c r="G7" s="258"/>
      <c r="H7" s="258"/>
      <c r="L7" s="41"/>
    </row>
    <row r="8" spans="2:46" s="51" customFormat="1" ht="12" customHeight="1">
      <c r="B8" s="50"/>
      <c r="D8" s="47" t="s">
        <v>120</v>
      </c>
      <c r="L8" s="50"/>
    </row>
    <row r="9" spans="2:46" s="51" customFormat="1" ht="16.5" customHeight="1">
      <c r="B9" s="50"/>
      <c r="E9" s="236" t="s">
        <v>2152</v>
      </c>
      <c r="F9" s="256"/>
      <c r="G9" s="256"/>
      <c r="H9" s="256"/>
      <c r="L9" s="50"/>
    </row>
    <row r="10" spans="2:46" s="51" customFormat="1">
      <c r="B10" s="50"/>
      <c r="L10" s="50"/>
    </row>
    <row r="11" spans="2:46" s="51" customFormat="1" ht="12" customHeight="1">
      <c r="B11" s="50"/>
      <c r="D11" s="47" t="s">
        <v>19</v>
      </c>
      <c r="F11" s="48" t="s">
        <v>1</v>
      </c>
      <c r="I11" s="47" t="s">
        <v>20</v>
      </c>
      <c r="J11" s="48" t="s">
        <v>1</v>
      </c>
      <c r="L11" s="50"/>
    </row>
    <row r="12" spans="2:46" s="51" customFormat="1" ht="12" customHeight="1">
      <c r="B12" s="50"/>
      <c r="D12" s="47" t="s">
        <v>21</v>
      </c>
      <c r="F12" s="48" t="s">
        <v>22</v>
      </c>
      <c r="I12" s="47" t="s">
        <v>23</v>
      </c>
      <c r="J12" s="110" t="str">
        <f>'Rekapitulace stavby'!AN8</f>
        <v>3. 1. 2023</v>
      </c>
      <c r="L12" s="50"/>
    </row>
    <row r="13" spans="2:46" s="51" customFormat="1" ht="10.9" customHeight="1">
      <c r="B13" s="50"/>
      <c r="L13" s="50"/>
    </row>
    <row r="14" spans="2:46" s="51" customFormat="1" ht="12" customHeight="1">
      <c r="B14" s="50"/>
      <c r="D14" s="47" t="s">
        <v>25</v>
      </c>
      <c r="I14" s="47" t="s">
        <v>26</v>
      </c>
      <c r="J14" s="48" t="s">
        <v>1</v>
      </c>
      <c r="L14" s="50"/>
    </row>
    <row r="15" spans="2:46" s="51" customFormat="1" ht="18" customHeight="1">
      <c r="B15" s="50"/>
      <c r="E15" s="48" t="s">
        <v>27</v>
      </c>
      <c r="I15" s="47" t="s">
        <v>28</v>
      </c>
      <c r="J15" s="48" t="s">
        <v>1</v>
      </c>
      <c r="L15" s="50"/>
    </row>
    <row r="16" spans="2:46" s="51" customFormat="1" ht="6.95" customHeight="1">
      <c r="B16" s="50"/>
      <c r="L16" s="50"/>
    </row>
    <row r="17" spans="2:12" s="51" customFormat="1" ht="12" customHeight="1">
      <c r="B17" s="50"/>
      <c r="D17" s="47" t="s">
        <v>29</v>
      </c>
      <c r="I17" s="47" t="s">
        <v>26</v>
      </c>
      <c r="J17" s="11" t="str">
        <f>'Rekapitulace stavby'!AN13</f>
        <v>Vyplň údaj</v>
      </c>
      <c r="L17" s="50"/>
    </row>
    <row r="18" spans="2:12" s="51" customFormat="1" ht="18" customHeight="1">
      <c r="B18" s="50"/>
      <c r="E18" s="260" t="str">
        <f>'Rekapitulace stavby'!E14</f>
        <v>Vyplň údaj</v>
      </c>
      <c r="F18" s="259"/>
      <c r="G18" s="259"/>
      <c r="H18" s="259"/>
      <c r="I18" s="47" t="s">
        <v>28</v>
      </c>
      <c r="J18" s="11" t="str">
        <f>'Rekapitulace stavby'!AN14</f>
        <v>Vyplň údaj</v>
      </c>
      <c r="L18" s="50"/>
    </row>
    <row r="19" spans="2:12" s="51" customFormat="1" ht="6.95" customHeight="1">
      <c r="B19" s="50"/>
      <c r="L19" s="50"/>
    </row>
    <row r="20" spans="2:12" s="51" customFormat="1" ht="12" customHeight="1">
      <c r="B20" s="50"/>
      <c r="D20" s="47" t="s">
        <v>31</v>
      </c>
      <c r="I20" s="47" t="s">
        <v>26</v>
      </c>
      <c r="J20" s="48" t="s">
        <v>1</v>
      </c>
      <c r="L20" s="50"/>
    </row>
    <row r="21" spans="2:12" s="51" customFormat="1" ht="18" customHeight="1">
      <c r="B21" s="50"/>
      <c r="E21" s="48" t="s">
        <v>32</v>
      </c>
      <c r="I21" s="47" t="s">
        <v>28</v>
      </c>
      <c r="J21" s="48" t="s">
        <v>1</v>
      </c>
      <c r="L21" s="50"/>
    </row>
    <row r="22" spans="2:12" s="51" customFormat="1" ht="6.95" customHeight="1">
      <c r="B22" s="50"/>
      <c r="L22" s="50"/>
    </row>
    <row r="23" spans="2:12" s="51" customFormat="1" ht="12" customHeight="1">
      <c r="B23" s="50"/>
      <c r="D23" s="47" t="s">
        <v>34</v>
      </c>
      <c r="I23" s="47" t="s">
        <v>26</v>
      </c>
      <c r="J23" s="48" t="s">
        <v>1</v>
      </c>
      <c r="L23" s="50"/>
    </row>
    <row r="24" spans="2:12" s="51" customFormat="1" ht="18" customHeight="1">
      <c r="B24" s="50"/>
      <c r="E24" s="48" t="s">
        <v>35</v>
      </c>
      <c r="I24" s="47" t="s">
        <v>28</v>
      </c>
      <c r="J24" s="48" t="s">
        <v>1</v>
      </c>
      <c r="L24" s="50"/>
    </row>
    <row r="25" spans="2:12" s="51" customFormat="1" ht="6.95" customHeight="1">
      <c r="B25" s="50"/>
      <c r="L25" s="50"/>
    </row>
    <row r="26" spans="2:12" s="51" customFormat="1" ht="12" customHeight="1">
      <c r="B26" s="50"/>
      <c r="D26" s="47" t="s">
        <v>36</v>
      </c>
      <c r="L26" s="50"/>
    </row>
    <row r="27" spans="2:12" s="112" customFormat="1" ht="16.5" customHeight="1">
      <c r="B27" s="111"/>
      <c r="E27" s="255" t="s">
        <v>1</v>
      </c>
      <c r="F27" s="255"/>
      <c r="G27" s="255"/>
      <c r="H27" s="255"/>
      <c r="L27" s="111"/>
    </row>
    <row r="28" spans="2:12" s="51" customFormat="1" ht="6.95" customHeight="1">
      <c r="B28" s="50"/>
      <c r="L28" s="50"/>
    </row>
    <row r="29" spans="2:12" s="51" customFormat="1" ht="6.95" customHeight="1">
      <c r="B29" s="50"/>
      <c r="D29" s="73"/>
      <c r="E29" s="73"/>
      <c r="F29" s="73"/>
      <c r="G29" s="73"/>
      <c r="H29" s="73"/>
      <c r="I29" s="73"/>
      <c r="J29" s="73"/>
      <c r="K29" s="73"/>
      <c r="L29" s="50"/>
    </row>
    <row r="30" spans="2:12" s="51" customFormat="1" ht="25.35" customHeight="1">
      <c r="B30" s="50"/>
      <c r="D30" s="114" t="s">
        <v>37</v>
      </c>
      <c r="J30" s="115">
        <f>ROUND(J122, 0)</f>
        <v>0</v>
      </c>
      <c r="L30" s="50"/>
    </row>
    <row r="31" spans="2:12" s="51" customFormat="1" ht="6.95" customHeight="1">
      <c r="B31" s="50"/>
      <c r="D31" s="73"/>
      <c r="E31" s="73"/>
      <c r="F31" s="73"/>
      <c r="G31" s="73"/>
      <c r="H31" s="73"/>
      <c r="I31" s="73"/>
      <c r="J31" s="73"/>
      <c r="K31" s="73"/>
      <c r="L31" s="50"/>
    </row>
    <row r="32" spans="2:12" s="51" customFormat="1" ht="14.45" customHeight="1">
      <c r="B32" s="50"/>
      <c r="F32" s="116" t="s">
        <v>39</v>
      </c>
      <c r="I32" s="116" t="s">
        <v>38</v>
      </c>
      <c r="J32" s="116" t="s">
        <v>40</v>
      </c>
      <c r="L32" s="50"/>
    </row>
    <row r="33" spans="2:12" s="51" customFormat="1" ht="14.45" customHeight="1">
      <c r="B33" s="50"/>
      <c r="D33" s="117" t="s">
        <v>41</v>
      </c>
      <c r="E33" s="47" t="s">
        <v>42</v>
      </c>
      <c r="F33" s="118">
        <f>ROUND((SUM(BE122:BE182)),  0)</f>
        <v>0</v>
      </c>
      <c r="I33" s="119">
        <v>0.21</v>
      </c>
      <c r="J33" s="118">
        <f>ROUND(((SUM(BE122:BE182))*I33),  0)</f>
        <v>0</v>
      </c>
      <c r="L33" s="50"/>
    </row>
    <row r="34" spans="2:12" s="51" customFormat="1" ht="14.45" customHeight="1">
      <c r="B34" s="50"/>
      <c r="E34" s="47" t="s">
        <v>43</v>
      </c>
      <c r="F34" s="118">
        <f>ROUND((SUM(BF122:BF182)),  0)</f>
        <v>0</v>
      </c>
      <c r="I34" s="119">
        <v>0.15</v>
      </c>
      <c r="J34" s="118">
        <f>ROUND(((SUM(BF122:BF182))*I34),  0)</f>
        <v>0</v>
      </c>
      <c r="L34" s="50"/>
    </row>
    <row r="35" spans="2:12" s="51" customFormat="1" ht="14.45" hidden="1" customHeight="1">
      <c r="B35" s="50"/>
      <c r="E35" s="47" t="s">
        <v>44</v>
      </c>
      <c r="F35" s="118">
        <f>ROUND((SUM(BG122:BG182)),  0)</f>
        <v>0</v>
      </c>
      <c r="I35" s="119">
        <v>0.21</v>
      </c>
      <c r="J35" s="118">
        <f>0</f>
        <v>0</v>
      </c>
      <c r="L35" s="50"/>
    </row>
    <row r="36" spans="2:12" s="51" customFormat="1" ht="14.45" hidden="1" customHeight="1">
      <c r="B36" s="50"/>
      <c r="E36" s="47" t="s">
        <v>45</v>
      </c>
      <c r="F36" s="118">
        <f>ROUND((SUM(BH122:BH182)),  0)</f>
        <v>0</v>
      </c>
      <c r="I36" s="119">
        <v>0.15</v>
      </c>
      <c r="J36" s="118">
        <f>0</f>
        <v>0</v>
      </c>
      <c r="L36" s="50"/>
    </row>
    <row r="37" spans="2:12" s="51" customFormat="1" ht="14.45" hidden="1" customHeight="1">
      <c r="B37" s="50"/>
      <c r="E37" s="47" t="s">
        <v>46</v>
      </c>
      <c r="F37" s="118">
        <f>ROUND((SUM(BI122:BI182)),  0)</f>
        <v>0</v>
      </c>
      <c r="I37" s="119">
        <v>0</v>
      </c>
      <c r="J37" s="118">
        <f>0</f>
        <v>0</v>
      </c>
      <c r="L37" s="50"/>
    </row>
    <row r="38" spans="2:12" s="51" customFormat="1" ht="6.95" customHeight="1">
      <c r="B38" s="50"/>
      <c r="L38" s="50"/>
    </row>
    <row r="39" spans="2:12" s="51" customFormat="1" ht="25.35" customHeight="1">
      <c r="B39" s="50"/>
      <c r="C39" s="120"/>
      <c r="D39" s="121" t="s">
        <v>47</v>
      </c>
      <c r="E39" s="76"/>
      <c r="F39" s="76"/>
      <c r="G39" s="122" t="s">
        <v>48</v>
      </c>
      <c r="H39" s="123" t="s">
        <v>49</v>
      </c>
      <c r="I39" s="76"/>
      <c r="J39" s="124">
        <f>SUM(J30:J37)</f>
        <v>0</v>
      </c>
      <c r="K39" s="125"/>
      <c r="L39" s="50"/>
    </row>
    <row r="40" spans="2:12" s="51" customFormat="1" ht="14.45" customHeight="1">
      <c r="B40" s="50"/>
      <c r="L40" s="50"/>
    </row>
    <row r="41" spans="2:12" ht="14.45" customHeight="1">
      <c r="B41" s="41"/>
      <c r="L41" s="41"/>
    </row>
    <row r="42" spans="2:12" ht="14.45" customHeight="1">
      <c r="B42" s="41"/>
      <c r="L42" s="41"/>
    </row>
    <row r="43" spans="2:12" ht="14.45" customHeight="1">
      <c r="B43" s="41"/>
      <c r="L43" s="41"/>
    </row>
    <row r="44" spans="2:12" ht="14.45" customHeight="1">
      <c r="B44" s="41"/>
      <c r="L44" s="41"/>
    </row>
    <row r="45" spans="2:12" ht="14.45" customHeight="1">
      <c r="B45" s="41"/>
      <c r="L45" s="41"/>
    </row>
    <row r="46" spans="2:12" ht="14.45" customHeight="1">
      <c r="B46" s="41"/>
      <c r="L46" s="41"/>
    </row>
    <row r="47" spans="2:12" ht="14.45" customHeight="1">
      <c r="B47" s="41"/>
      <c r="L47" s="41"/>
    </row>
    <row r="48" spans="2:12" ht="14.45" customHeight="1">
      <c r="B48" s="41"/>
      <c r="L48" s="41"/>
    </row>
    <row r="49" spans="2:12" ht="14.45" customHeight="1">
      <c r="B49" s="41"/>
      <c r="L49" s="41"/>
    </row>
    <row r="50" spans="2:12" s="51" customFormat="1" ht="14.45" customHeight="1">
      <c r="B50" s="50"/>
      <c r="D50" s="60" t="s">
        <v>50</v>
      </c>
      <c r="E50" s="61"/>
      <c r="F50" s="61"/>
      <c r="G50" s="60" t="s">
        <v>51</v>
      </c>
      <c r="H50" s="61"/>
      <c r="I50" s="61"/>
      <c r="J50" s="61"/>
      <c r="K50" s="61"/>
      <c r="L50" s="50"/>
    </row>
    <row r="51" spans="2:12">
      <c r="B51" s="41"/>
      <c r="L51" s="41"/>
    </row>
    <row r="52" spans="2:12">
      <c r="B52" s="41"/>
      <c r="L52" s="41"/>
    </row>
    <row r="53" spans="2:12">
      <c r="B53" s="41"/>
      <c r="L53" s="41"/>
    </row>
    <row r="54" spans="2:12">
      <c r="B54" s="41"/>
      <c r="L54" s="41"/>
    </row>
    <row r="55" spans="2:12">
      <c r="B55" s="41"/>
      <c r="L55" s="41"/>
    </row>
    <row r="56" spans="2:12">
      <c r="B56" s="41"/>
      <c r="L56" s="41"/>
    </row>
    <row r="57" spans="2:12">
      <c r="B57" s="41"/>
      <c r="L57" s="41"/>
    </row>
    <row r="58" spans="2:12">
      <c r="B58" s="41"/>
      <c r="L58" s="41"/>
    </row>
    <row r="59" spans="2:12">
      <c r="B59" s="41"/>
      <c r="L59" s="41"/>
    </row>
    <row r="60" spans="2:12">
      <c r="B60" s="41"/>
      <c r="L60" s="41"/>
    </row>
    <row r="61" spans="2:12" s="51" customFormat="1" ht="12.75">
      <c r="B61" s="50"/>
      <c r="D61" s="62" t="s">
        <v>52</v>
      </c>
      <c r="E61" s="53"/>
      <c r="F61" s="126" t="s">
        <v>53</v>
      </c>
      <c r="G61" s="62" t="s">
        <v>52</v>
      </c>
      <c r="H61" s="53"/>
      <c r="I61" s="53"/>
      <c r="J61" s="127" t="s">
        <v>53</v>
      </c>
      <c r="K61" s="53"/>
      <c r="L61" s="50"/>
    </row>
    <row r="62" spans="2:12">
      <c r="B62" s="41"/>
      <c r="L62" s="41"/>
    </row>
    <row r="63" spans="2:12">
      <c r="B63" s="41"/>
      <c r="L63" s="41"/>
    </row>
    <row r="64" spans="2:12">
      <c r="B64" s="41"/>
      <c r="L64" s="41"/>
    </row>
    <row r="65" spans="2:12" s="51" customFormat="1" ht="12.75">
      <c r="B65" s="50"/>
      <c r="D65" s="60" t="s">
        <v>54</v>
      </c>
      <c r="E65" s="61"/>
      <c r="F65" s="61"/>
      <c r="G65" s="60" t="s">
        <v>55</v>
      </c>
      <c r="H65" s="61"/>
      <c r="I65" s="61"/>
      <c r="J65" s="61"/>
      <c r="K65" s="61"/>
      <c r="L65" s="50"/>
    </row>
    <row r="66" spans="2:12">
      <c r="B66" s="41"/>
      <c r="L66" s="41"/>
    </row>
    <row r="67" spans="2:12">
      <c r="B67" s="41"/>
      <c r="L67" s="41"/>
    </row>
    <row r="68" spans="2:12">
      <c r="B68" s="41"/>
      <c r="L68" s="41"/>
    </row>
    <row r="69" spans="2:12">
      <c r="B69" s="41"/>
      <c r="L69" s="41"/>
    </row>
    <row r="70" spans="2:12">
      <c r="B70" s="41"/>
      <c r="L70" s="41"/>
    </row>
    <row r="71" spans="2:12">
      <c r="B71" s="41"/>
      <c r="L71" s="41"/>
    </row>
    <row r="72" spans="2:12">
      <c r="B72" s="41"/>
      <c r="L72" s="41"/>
    </row>
    <row r="73" spans="2:12">
      <c r="B73" s="41"/>
      <c r="L73" s="41"/>
    </row>
    <row r="74" spans="2:12">
      <c r="B74" s="41"/>
      <c r="L74" s="41"/>
    </row>
    <row r="75" spans="2:12">
      <c r="B75" s="41"/>
      <c r="L75" s="41"/>
    </row>
    <row r="76" spans="2:12" s="51" customFormat="1" ht="12.75">
      <c r="B76" s="50"/>
      <c r="D76" s="62" t="s">
        <v>52</v>
      </c>
      <c r="E76" s="53"/>
      <c r="F76" s="126" t="s">
        <v>53</v>
      </c>
      <c r="G76" s="62" t="s">
        <v>52</v>
      </c>
      <c r="H76" s="53"/>
      <c r="I76" s="53"/>
      <c r="J76" s="127" t="s">
        <v>53</v>
      </c>
      <c r="K76" s="53"/>
      <c r="L76" s="50"/>
    </row>
    <row r="77" spans="2:12" s="51" customFormat="1" ht="14.45" customHeight="1">
      <c r="B77" s="63"/>
      <c r="C77" s="64"/>
      <c r="D77" s="64"/>
      <c r="E77" s="64"/>
      <c r="F77" s="64"/>
      <c r="G77" s="64"/>
      <c r="H77" s="64"/>
      <c r="I77" s="64"/>
      <c r="J77" s="64"/>
      <c r="K77" s="64"/>
      <c r="L77" s="50"/>
    </row>
    <row r="81" spans="2:47" s="51" customFormat="1" ht="6.95" customHeight="1">
      <c r="B81" s="65"/>
      <c r="C81" s="66"/>
      <c r="D81" s="66"/>
      <c r="E81" s="66"/>
      <c r="F81" s="66"/>
      <c r="G81" s="66"/>
      <c r="H81" s="66"/>
      <c r="I81" s="66"/>
      <c r="J81" s="66"/>
      <c r="K81" s="66"/>
      <c r="L81" s="50"/>
    </row>
    <row r="82" spans="2:47" s="51" customFormat="1" ht="24.95" customHeight="1">
      <c r="B82" s="50"/>
      <c r="C82" s="42" t="s">
        <v>200</v>
      </c>
      <c r="L82" s="50"/>
    </row>
    <row r="83" spans="2:47" s="51" customFormat="1" ht="6.95" customHeight="1">
      <c r="B83" s="50"/>
      <c r="L83" s="50"/>
    </row>
    <row r="84" spans="2:47" s="51" customFormat="1" ht="12" customHeight="1">
      <c r="B84" s="50"/>
      <c r="C84" s="47" t="s">
        <v>17</v>
      </c>
      <c r="L84" s="50"/>
    </row>
    <row r="85" spans="2:47" s="51" customFormat="1" ht="16.5" customHeight="1">
      <c r="B85" s="50"/>
      <c r="E85" s="257" t="str">
        <f>E7</f>
        <v xml:space="preserve">Generální oprava a úprava pavilonu nosorožců - ZHODNOCENÍ                              
</v>
      </c>
      <c r="F85" s="258"/>
      <c r="G85" s="258"/>
      <c r="H85" s="258"/>
      <c r="L85" s="50"/>
    </row>
    <row r="86" spans="2:47" s="51" customFormat="1" ht="12" customHeight="1">
      <c r="B86" s="50"/>
      <c r="C86" s="47" t="s">
        <v>120</v>
      </c>
      <c r="L86" s="50"/>
    </row>
    <row r="87" spans="2:47" s="51" customFormat="1" ht="16.5" customHeight="1">
      <c r="B87" s="50"/>
      <c r="E87" s="236" t="str">
        <f>E9</f>
        <v>31 - SO 01 - Zdravotní technika - zhodnocení</v>
      </c>
      <c r="F87" s="256"/>
      <c r="G87" s="256"/>
      <c r="H87" s="256"/>
      <c r="L87" s="50"/>
    </row>
    <row r="88" spans="2:47" s="51" customFormat="1" ht="6.95" customHeight="1">
      <c r="B88" s="50"/>
      <c r="L88" s="50"/>
    </row>
    <row r="89" spans="2:47" s="51" customFormat="1" ht="12" customHeight="1">
      <c r="B89" s="50"/>
      <c r="C89" s="47" t="s">
        <v>21</v>
      </c>
      <c r="F89" s="48" t="str">
        <f>F12</f>
        <v>Dvůr Králové nad Labem</v>
      </c>
      <c r="I89" s="47" t="s">
        <v>23</v>
      </c>
      <c r="J89" s="110" t="str">
        <f>IF(J12="","",J12)</f>
        <v>3. 1. 2023</v>
      </c>
      <c r="L89" s="50"/>
    </row>
    <row r="90" spans="2:47" s="51" customFormat="1" ht="6.95" customHeight="1">
      <c r="B90" s="50"/>
      <c r="L90" s="50"/>
    </row>
    <row r="91" spans="2:47" s="51" customFormat="1" ht="40.15" customHeight="1">
      <c r="B91" s="50"/>
      <c r="C91" s="47" t="s">
        <v>25</v>
      </c>
      <c r="F91" s="48" t="str">
        <f>E15</f>
        <v>ZOO Dvůr Králové a.s., Štefánikova 1029, D.K.n.L.</v>
      </c>
      <c r="I91" s="47" t="s">
        <v>31</v>
      </c>
      <c r="J91" s="128" t="str">
        <f>E21</f>
        <v>Projektis DK s r.o., Legionářská 562, D.K.n.L.</v>
      </c>
      <c r="L91" s="50"/>
    </row>
    <row r="92" spans="2:47" s="51" customFormat="1" ht="15.2" customHeight="1">
      <c r="B92" s="50"/>
      <c r="C92" s="47" t="s">
        <v>29</v>
      </c>
      <c r="F92" s="48" t="str">
        <f>IF(E18="","",E18)</f>
        <v>Vyplň údaj</v>
      </c>
      <c r="I92" s="47" t="s">
        <v>34</v>
      </c>
      <c r="J92" s="128" t="str">
        <f>E24</f>
        <v>ing. V. Švehla</v>
      </c>
      <c r="L92" s="50"/>
    </row>
    <row r="93" spans="2:47" s="51" customFormat="1" ht="10.35" customHeight="1">
      <c r="B93" s="50"/>
      <c r="L93" s="50"/>
    </row>
    <row r="94" spans="2:47" s="51" customFormat="1" ht="29.25" customHeight="1">
      <c r="B94" s="50"/>
      <c r="C94" s="129" t="s">
        <v>201</v>
      </c>
      <c r="D94" s="120"/>
      <c r="E94" s="120"/>
      <c r="F94" s="120"/>
      <c r="G94" s="120"/>
      <c r="H94" s="120"/>
      <c r="I94" s="120"/>
      <c r="J94" s="130" t="s">
        <v>202</v>
      </c>
      <c r="K94" s="120"/>
      <c r="L94" s="50"/>
    </row>
    <row r="95" spans="2:47" s="51" customFormat="1" ht="10.35" customHeight="1">
      <c r="B95" s="50"/>
      <c r="L95" s="50"/>
    </row>
    <row r="96" spans="2:47" s="51" customFormat="1" ht="22.9" customHeight="1">
      <c r="B96" s="50"/>
      <c r="C96" s="131" t="s">
        <v>203</v>
      </c>
      <c r="J96" s="115">
        <f>J122</f>
        <v>0</v>
      </c>
      <c r="L96" s="50"/>
      <c r="AU96" s="38" t="s">
        <v>204</v>
      </c>
    </row>
    <row r="97" spans="2:12" s="133" customFormat="1" ht="24.95" customHeight="1">
      <c r="B97" s="132"/>
      <c r="D97" s="134" t="s">
        <v>2153</v>
      </c>
      <c r="E97" s="135"/>
      <c r="F97" s="135"/>
      <c r="G97" s="135"/>
      <c r="H97" s="135"/>
      <c r="I97" s="135"/>
      <c r="J97" s="136">
        <f>J123</f>
        <v>0</v>
      </c>
      <c r="L97" s="132"/>
    </row>
    <row r="98" spans="2:12" s="138" customFormat="1" ht="19.899999999999999" customHeight="1">
      <c r="B98" s="137"/>
      <c r="D98" s="139" t="s">
        <v>2154</v>
      </c>
      <c r="E98" s="140"/>
      <c r="F98" s="140"/>
      <c r="G98" s="140"/>
      <c r="H98" s="140"/>
      <c r="I98" s="140"/>
      <c r="J98" s="141">
        <f>J124</f>
        <v>0</v>
      </c>
      <c r="L98" s="137"/>
    </row>
    <row r="99" spans="2:12" s="133" customFormat="1" ht="24.95" customHeight="1">
      <c r="B99" s="132"/>
      <c r="D99" s="134" t="s">
        <v>215</v>
      </c>
      <c r="E99" s="135"/>
      <c r="F99" s="135"/>
      <c r="G99" s="135"/>
      <c r="H99" s="135"/>
      <c r="I99" s="135"/>
      <c r="J99" s="136">
        <f>J127</f>
        <v>0</v>
      </c>
      <c r="L99" s="132"/>
    </row>
    <row r="100" spans="2:12" s="138" customFormat="1" ht="19.899999999999999" customHeight="1">
      <c r="B100" s="137"/>
      <c r="D100" s="139" t="s">
        <v>2155</v>
      </c>
      <c r="E100" s="140"/>
      <c r="F100" s="140"/>
      <c r="G100" s="140"/>
      <c r="H100" s="140"/>
      <c r="I100" s="140"/>
      <c r="J100" s="141">
        <f>J128</f>
        <v>0</v>
      </c>
      <c r="L100" s="137"/>
    </row>
    <row r="101" spans="2:12" s="138" customFormat="1" ht="19.899999999999999" customHeight="1">
      <c r="B101" s="137"/>
      <c r="D101" s="139" t="s">
        <v>2156</v>
      </c>
      <c r="E101" s="140"/>
      <c r="F101" s="140"/>
      <c r="G101" s="140"/>
      <c r="H101" s="140"/>
      <c r="I101" s="140"/>
      <c r="J101" s="141">
        <f>J138</f>
        <v>0</v>
      </c>
      <c r="L101" s="137"/>
    </row>
    <row r="102" spans="2:12" s="138" customFormat="1" ht="19.899999999999999" customHeight="1">
      <c r="B102" s="137"/>
      <c r="D102" s="139" t="s">
        <v>2157</v>
      </c>
      <c r="E102" s="140"/>
      <c r="F102" s="140"/>
      <c r="G102" s="140"/>
      <c r="H102" s="140"/>
      <c r="I102" s="140"/>
      <c r="J102" s="141">
        <f>J167</f>
        <v>0</v>
      </c>
      <c r="L102" s="137"/>
    </row>
    <row r="103" spans="2:12" s="51" customFormat="1" ht="21.75" customHeight="1">
      <c r="B103" s="50"/>
      <c r="L103" s="50"/>
    </row>
    <row r="104" spans="2:12" s="51" customFormat="1" ht="6.95" customHeight="1">
      <c r="B104" s="63"/>
      <c r="C104" s="64"/>
      <c r="D104" s="64"/>
      <c r="E104" s="64"/>
      <c r="F104" s="64"/>
      <c r="G104" s="64"/>
      <c r="H104" s="64"/>
      <c r="I104" s="64"/>
      <c r="J104" s="64"/>
      <c r="K104" s="64"/>
      <c r="L104" s="50"/>
    </row>
    <row r="108" spans="2:12" s="51" customFormat="1" ht="6.95" customHeight="1">
      <c r="B108" s="65"/>
      <c r="C108" s="66"/>
      <c r="D108" s="66"/>
      <c r="E108" s="66"/>
      <c r="F108" s="66"/>
      <c r="G108" s="66"/>
      <c r="H108" s="66"/>
      <c r="I108" s="66"/>
      <c r="J108" s="66"/>
      <c r="K108" s="66"/>
      <c r="L108" s="50"/>
    </row>
    <row r="109" spans="2:12" s="51" customFormat="1" ht="24.95" customHeight="1">
      <c r="B109" s="50"/>
      <c r="C109" s="42" t="s">
        <v>230</v>
      </c>
      <c r="L109" s="50"/>
    </row>
    <row r="110" spans="2:12" s="51" customFormat="1" ht="6.95" customHeight="1">
      <c r="B110" s="50"/>
      <c r="L110" s="50"/>
    </row>
    <row r="111" spans="2:12" s="51" customFormat="1" ht="12" customHeight="1">
      <c r="B111" s="50"/>
      <c r="C111" s="47" t="s">
        <v>17</v>
      </c>
      <c r="L111" s="50"/>
    </row>
    <row r="112" spans="2:12" s="51" customFormat="1" ht="16.5" customHeight="1">
      <c r="B112" s="50"/>
      <c r="E112" s="257" t="str">
        <f>E7</f>
        <v xml:space="preserve">Generální oprava a úprava pavilonu nosorožců - ZHODNOCENÍ                              
</v>
      </c>
      <c r="F112" s="258"/>
      <c r="G112" s="258"/>
      <c r="H112" s="258"/>
      <c r="L112" s="50"/>
    </row>
    <row r="113" spans="2:65" s="51" customFormat="1" ht="12" customHeight="1">
      <c r="B113" s="50"/>
      <c r="C113" s="47" t="s">
        <v>120</v>
      </c>
      <c r="L113" s="50"/>
    </row>
    <row r="114" spans="2:65" s="51" customFormat="1" ht="16.5" customHeight="1">
      <c r="B114" s="50"/>
      <c r="E114" s="236" t="str">
        <f>E9</f>
        <v>31 - SO 01 - Zdravotní technika - zhodnocení</v>
      </c>
      <c r="F114" s="256"/>
      <c r="G114" s="256"/>
      <c r="H114" s="256"/>
      <c r="L114" s="50"/>
    </row>
    <row r="115" spans="2:65" s="51" customFormat="1" ht="6.95" customHeight="1">
      <c r="B115" s="50"/>
      <c r="L115" s="50"/>
    </row>
    <row r="116" spans="2:65" s="51" customFormat="1" ht="12" customHeight="1">
      <c r="B116" s="50"/>
      <c r="C116" s="47" t="s">
        <v>21</v>
      </c>
      <c r="F116" s="48" t="str">
        <f>F12</f>
        <v>Dvůr Králové nad Labem</v>
      </c>
      <c r="I116" s="47" t="s">
        <v>23</v>
      </c>
      <c r="J116" s="110" t="str">
        <f>IF(J12="","",J12)</f>
        <v>3. 1. 2023</v>
      </c>
      <c r="L116" s="50"/>
    </row>
    <row r="117" spans="2:65" s="51" customFormat="1" ht="6.95" customHeight="1">
      <c r="B117" s="50"/>
      <c r="L117" s="50"/>
    </row>
    <row r="118" spans="2:65" s="51" customFormat="1" ht="40.15" customHeight="1">
      <c r="B118" s="50"/>
      <c r="C118" s="47" t="s">
        <v>25</v>
      </c>
      <c r="F118" s="48" t="str">
        <f>E15</f>
        <v>ZOO Dvůr Králové a.s., Štefánikova 1029, D.K.n.L.</v>
      </c>
      <c r="I118" s="47" t="s">
        <v>31</v>
      </c>
      <c r="J118" s="128" t="str">
        <f>E21</f>
        <v>Projektis DK s r.o., Legionářská 562, D.K.n.L.</v>
      </c>
      <c r="L118" s="50"/>
    </row>
    <row r="119" spans="2:65" s="51" customFormat="1" ht="15.2" customHeight="1">
      <c r="B119" s="50"/>
      <c r="C119" s="47" t="s">
        <v>29</v>
      </c>
      <c r="F119" s="48" t="str">
        <f>IF(E18="","",E18)</f>
        <v>Vyplň údaj</v>
      </c>
      <c r="I119" s="47" t="s">
        <v>34</v>
      </c>
      <c r="J119" s="128" t="str">
        <f>E24</f>
        <v>ing. V. Švehla</v>
      </c>
      <c r="L119" s="50"/>
    </row>
    <row r="120" spans="2:65" s="51" customFormat="1" ht="10.35" customHeight="1">
      <c r="B120" s="50"/>
      <c r="L120" s="50"/>
    </row>
    <row r="121" spans="2:65" s="146" customFormat="1" ht="29.25" customHeight="1">
      <c r="B121" s="142"/>
      <c r="C121" s="143" t="s">
        <v>231</v>
      </c>
      <c r="D121" s="144" t="s">
        <v>62</v>
      </c>
      <c r="E121" s="144" t="s">
        <v>58</v>
      </c>
      <c r="F121" s="144" t="s">
        <v>59</v>
      </c>
      <c r="G121" s="144" t="s">
        <v>232</v>
      </c>
      <c r="H121" s="144" t="s">
        <v>233</v>
      </c>
      <c r="I121" s="144" t="s">
        <v>234</v>
      </c>
      <c r="J121" s="144" t="s">
        <v>202</v>
      </c>
      <c r="K121" s="145" t="s">
        <v>235</v>
      </c>
      <c r="L121" s="142"/>
      <c r="M121" s="78" t="s">
        <v>1</v>
      </c>
      <c r="N121" s="79" t="s">
        <v>41</v>
      </c>
      <c r="O121" s="79" t="s">
        <v>236</v>
      </c>
      <c r="P121" s="79" t="s">
        <v>237</v>
      </c>
      <c r="Q121" s="79" t="s">
        <v>238</v>
      </c>
      <c r="R121" s="79" t="s">
        <v>239</v>
      </c>
      <c r="S121" s="79" t="s">
        <v>240</v>
      </c>
      <c r="T121" s="80" t="s">
        <v>241</v>
      </c>
    </row>
    <row r="122" spans="2:65" s="51" customFormat="1" ht="22.9" customHeight="1">
      <c r="B122" s="50"/>
      <c r="C122" s="84" t="s">
        <v>242</v>
      </c>
      <c r="J122" s="147">
        <f>BK122</f>
        <v>0</v>
      </c>
      <c r="L122" s="50"/>
      <c r="M122" s="81"/>
      <c r="N122" s="73"/>
      <c r="O122" s="73"/>
      <c r="P122" s="148">
        <f>P123+P127</f>
        <v>0</v>
      </c>
      <c r="Q122" s="73"/>
      <c r="R122" s="148">
        <f>R123+R127</f>
        <v>8.5483499999999992</v>
      </c>
      <c r="S122" s="73"/>
      <c r="T122" s="149">
        <f>T123+T127</f>
        <v>0</v>
      </c>
      <c r="AT122" s="38" t="s">
        <v>76</v>
      </c>
      <c r="AU122" s="38" t="s">
        <v>204</v>
      </c>
      <c r="BK122" s="150">
        <f>BK123+BK127</f>
        <v>0</v>
      </c>
    </row>
    <row r="123" spans="2:65" s="152" customFormat="1" ht="25.9" customHeight="1">
      <c r="B123" s="151"/>
      <c r="D123" s="153" t="s">
        <v>76</v>
      </c>
      <c r="E123" s="154" t="s">
        <v>243</v>
      </c>
      <c r="F123" s="154" t="s">
        <v>243</v>
      </c>
      <c r="J123" s="155">
        <f>BK123</f>
        <v>0</v>
      </c>
      <c r="L123" s="151"/>
      <c r="M123" s="156"/>
      <c r="P123" s="157">
        <f>P124</f>
        <v>0</v>
      </c>
      <c r="R123" s="157">
        <f>R124</f>
        <v>8.0372500000000002</v>
      </c>
      <c r="T123" s="158">
        <f>T124</f>
        <v>0</v>
      </c>
      <c r="AR123" s="153" t="s">
        <v>8</v>
      </c>
      <c r="AT123" s="159" t="s">
        <v>76</v>
      </c>
      <c r="AU123" s="159" t="s">
        <v>77</v>
      </c>
      <c r="AY123" s="153" t="s">
        <v>245</v>
      </c>
      <c r="BK123" s="160">
        <f>BK124</f>
        <v>0</v>
      </c>
    </row>
    <row r="124" spans="2:65" s="152" customFormat="1" ht="22.9" customHeight="1">
      <c r="B124" s="151"/>
      <c r="D124" s="153" t="s">
        <v>76</v>
      </c>
      <c r="E124" s="161" t="s">
        <v>309</v>
      </c>
      <c r="F124" s="161" t="s">
        <v>2158</v>
      </c>
      <c r="J124" s="162">
        <f>BK124</f>
        <v>0</v>
      </c>
      <c r="L124" s="151"/>
      <c r="M124" s="156"/>
      <c r="P124" s="157">
        <f>SUM(P125:P126)</f>
        <v>0</v>
      </c>
      <c r="R124" s="157">
        <f>SUM(R125:R126)</f>
        <v>8.0372500000000002</v>
      </c>
      <c r="T124" s="158">
        <f>SUM(T125:T126)</f>
        <v>0</v>
      </c>
      <c r="AR124" s="153" t="s">
        <v>8</v>
      </c>
      <c r="AT124" s="159" t="s">
        <v>76</v>
      </c>
      <c r="AU124" s="159" t="s">
        <v>8</v>
      </c>
      <c r="AY124" s="153" t="s">
        <v>245</v>
      </c>
      <c r="BK124" s="160">
        <f>SUM(BK125:BK126)</f>
        <v>0</v>
      </c>
    </row>
    <row r="125" spans="2:65" s="51" customFormat="1" ht="16.5" customHeight="1">
      <c r="B125" s="50"/>
      <c r="C125" s="163" t="s">
        <v>86</v>
      </c>
      <c r="D125" s="163" t="s">
        <v>248</v>
      </c>
      <c r="E125" s="164" t="s">
        <v>2159</v>
      </c>
      <c r="F125" s="165" t="s">
        <v>2160</v>
      </c>
      <c r="G125" s="166" t="s">
        <v>361</v>
      </c>
      <c r="H125" s="167">
        <v>1</v>
      </c>
      <c r="I125" s="22"/>
      <c r="J125" s="168">
        <f>ROUND(I125*H125,0)</f>
        <v>0</v>
      </c>
      <c r="K125" s="165" t="s">
        <v>1</v>
      </c>
      <c r="L125" s="50"/>
      <c r="M125" s="169" t="s">
        <v>1</v>
      </c>
      <c r="N125" s="170" t="s">
        <v>42</v>
      </c>
      <c r="P125" s="171">
        <f>O125*H125</f>
        <v>0</v>
      </c>
      <c r="Q125" s="171">
        <v>3.7249999999999998E-2</v>
      </c>
      <c r="R125" s="171">
        <f>Q125*H125</f>
        <v>3.7249999999999998E-2</v>
      </c>
      <c r="S125" s="171">
        <v>0</v>
      </c>
      <c r="T125" s="172">
        <f>S125*H125</f>
        <v>0</v>
      </c>
      <c r="AR125" s="173" t="s">
        <v>92</v>
      </c>
      <c r="AT125" s="173" t="s">
        <v>248</v>
      </c>
      <c r="AU125" s="173" t="s">
        <v>86</v>
      </c>
      <c r="AY125" s="38" t="s">
        <v>245</v>
      </c>
      <c r="BE125" s="174">
        <f>IF(N125="základní",J125,0)</f>
        <v>0</v>
      </c>
      <c r="BF125" s="174">
        <f>IF(N125="snížená",J125,0)</f>
        <v>0</v>
      </c>
      <c r="BG125" s="174">
        <f>IF(N125="zákl. přenesená",J125,0)</f>
        <v>0</v>
      </c>
      <c r="BH125" s="174">
        <f>IF(N125="sníž. přenesená",J125,0)</f>
        <v>0</v>
      </c>
      <c r="BI125" s="174">
        <f>IF(N125="nulová",J125,0)</f>
        <v>0</v>
      </c>
      <c r="BJ125" s="38" t="s">
        <v>8</v>
      </c>
      <c r="BK125" s="174">
        <f>ROUND(I125*H125,0)</f>
        <v>0</v>
      </c>
      <c r="BL125" s="38" t="s">
        <v>92</v>
      </c>
      <c r="BM125" s="173" t="s">
        <v>2161</v>
      </c>
    </row>
    <row r="126" spans="2:65" s="51" customFormat="1" ht="16.5" customHeight="1">
      <c r="B126" s="50"/>
      <c r="C126" s="163" t="s">
        <v>258</v>
      </c>
      <c r="D126" s="163" t="s">
        <v>248</v>
      </c>
      <c r="E126" s="164" t="s">
        <v>2162</v>
      </c>
      <c r="F126" s="165" t="s">
        <v>2163</v>
      </c>
      <c r="G126" s="166" t="s">
        <v>361</v>
      </c>
      <c r="H126" s="167">
        <v>1</v>
      </c>
      <c r="I126" s="22"/>
      <c r="J126" s="168">
        <f>ROUND(I126*H126,0)</f>
        <v>0</v>
      </c>
      <c r="K126" s="165" t="s">
        <v>1</v>
      </c>
      <c r="L126" s="50"/>
      <c r="M126" s="169" t="s">
        <v>1</v>
      </c>
      <c r="N126" s="170" t="s">
        <v>42</v>
      </c>
      <c r="P126" s="171">
        <f>O126*H126</f>
        <v>0</v>
      </c>
      <c r="Q126" s="171">
        <v>8</v>
      </c>
      <c r="R126" s="171">
        <f>Q126*H126</f>
        <v>8</v>
      </c>
      <c r="S126" s="171">
        <v>0</v>
      </c>
      <c r="T126" s="172">
        <f>S126*H126</f>
        <v>0</v>
      </c>
      <c r="AR126" s="173" t="s">
        <v>92</v>
      </c>
      <c r="AT126" s="173" t="s">
        <v>248</v>
      </c>
      <c r="AU126" s="173" t="s">
        <v>86</v>
      </c>
      <c r="AY126" s="38" t="s">
        <v>245</v>
      </c>
      <c r="BE126" s="174">
        <f>IF(N126="základní",J126,0)</f>
        <v>0</v>
      </c>
      <c r="BF126" s="174">
        <f>IF(N126="snížená",J126,0)</f>
        <v>0</v>
      </c>
      <c r="BG126" s="174">
        <f>IF(N126="zákl. přenesená",J126,0)</f>
        <v>0</v>
      </c>
      <c r="BH126" s="174">
        <f>IF(N126="sníž. přenesená",J126,0)</f>
        <v>0</v>
      </c>
      <c r="BI126" s="174">
        <f>IF(N126="nulová",J126,0)</f>
        <v>0</v>
      </c>
      <c r="BJ126" s="38" t="s">
        <v>8</v>
      </c>
      <c r="BK126" s="174">
        <f>ROUND(I126*H126,0)</f>
        <v>0</v>
      </c>
      <c r="BL126" s="38" t="s">
        <v>92</v>
      </c>
      <c r="BM126" s="173" t="s">
        <v>2164</v>
      </c>
    </row>
    <row r="127" spans="2:65" s="152" customFormat="1" ht="25.9" customHeight="1">
      <c r="B127" s="151"/>
      <c r="D127" s="153" t="s">
        <v>76</v>
      </c>
      <c r="E127" s="154" t="s">
        <v>1049</v>
      </c>
      <c r="F127" s="154" t="s">
        <v>1050</v>
      </c>
      <c r="I127" s="21"/>
      <c r="J127" s="155">
        <f>BK127</f>
        <v>0</v>
      </c>
      <c r="L127" s="151"/>
      <c r="M127" s="156"/>
      <c r="P127" s="157">
        <f>P128+P138+P167</f>
        <v>0</v>
      </c>
      <c r="R127" s="157">
        <f>R128+R138+R167</f>
        <v>0.51109999999999989</v>
      </c>
      <c r="T127" s="158">
        <f>T128+T138+T167</f>
        <v>0</v>
      </c>
      <c r="AR127" s="153" t="s">
        <v>86</v>
      </c>
      <c r="AT127" s="159" t="s">
        <v>76</v>
      </c>
      <c r="AU127" s="159" t="s">
        <v>77</v>
      </c>
      <c r="AY127" s="153" t="s">
        <v>245</v>
      </c>
      <c r="BK127" s="160">
        <f>BK128+BK138+BK167</f>
        <v>0</v>
      </c>
    </row>
    <row r="128" spans="2:65" s="152" customFormat="1" ht="22.9" customHeight="1">
      <c r="B128" s="151"/>
      <c r="D128" s="153" t="s">
        <v>76</v>
      </c>
      <c r="E128" s="161" t="s">
        <v>2165</v>
      </c>
      <c r="F128" s="161" t="s">
        <v>2166</v>
      </c>
      <c r="I128" s="21"/>
      <c r="J128" s="162">
        <f>BK128</f>
        <v>0</v>
      </c>
      <c r="L128" s="151"/>
      <c r="M128" s="156"/>
      <c r="P128" s="157">
        <f>SUM(P129:P137)</f>
        <v>0</v>
      </c>
      <c r="R128" s="157">
        <f>SUM(R129:R137)</f>
        <v>1.094E-2</v>
      </c>
      <c r="T128" s="158">
        <f>SUM(T129:T137)</f>
        <v>0</v>
      </c>
      <c r="AR128" s="153" t="s">
        <v>86</v>
      </c>
      <c r="AT128" s="159" t="s">
        <v>76</v>
      </c>
      <c r="AU128" s="159" t="s">
        <v>8</v>
      </c>
      <c r="AY128" s="153" t="s">
        <v>245</v>
      </c>
      <c r="BK128" s="160">
        <f>SUM(BK129:BK137)</f>
        <v>0</v>
      </c>
    </row>
    <row r="129" spans="2:65" s="51" customFormat="1" ht="16.5" customHeight="1">
      <c r="B129" s="50"/>
      <c r="C129" s="163" t="s">
        <v>696</v>
      </c>
      <c r="D129" s="163" t="s">
        <v>248</v>
      </c>
      <c r="E129" s="164" t="s">
        <v>2167</v>
      </c>
      <c r="F129" s="165" t="s">
        <v>2168</v>
      </c>
      <c r="G129" s="166" t="s">
        <v>566</v>
      </c>
      <c r="H129" s="167">
        <v>5</v>
      </c>
      <c r="I129" s="22"/>
      <c r="J129" s="168">
        <f t="shared" ref="J129:J137" si="0">ROUND(I129*H129,0)</f>
        <v>0</v>
      </c>
      <c r="K129" s="165" t="s">
        <v>2169</v>
      </c>
      <c r="L129" s="50"/>
      <c r="M129" s="169" t="s">
        <v>1</v>
      </c>
      <c r="N129" s="170" t="s">
        <v>42</v>
      </c>
      <c r="P129" s="171">
        <f t="shared" ref="P129:P137" si="1">O129*H129</f>
        <v>0</v>
      </c>
      <c r="Q129" s="171">
        <v>4.0999999999999999E-4</v>
      </c>
      <c r="R129" s="171">
        <f t="shared" ref="R129:R137" si="2">Q129*H129</f>
        <v>2.0499999999999997E-3</v>
      </c>
      <c r="S129" s="171">
        <v>0</v>
      </c>
      <c r="T129" s="172">
        <f t="shared" ref="T129:T137" si="3">S129*H129</f>
        <v>0</v>
      </c>
      <c r="AR129" s="173" t="s">
        <v>407</v>
      </c>
      <c r="AT129" s="173" t="s">
        <v>248</v>
      </c>
      <c r="AU129" s="173" t="s">
        <v>86</v>
      </c>
      <c r="AY129" s="38" t="s">
        <v>245</v>
      </c>
      <c r="BE129" s="174">
        <f t="shared" ref="BE129:BE137" si="4">IF(N129="základní",J129,0)</f>
        <v>0</v>
      </c>
      <c r="BF129" s="174">
        <f t="shared" ref="BF129:BF137" si="5">IF(N129="snížená",J129,0)</f>
        <v>0</v>
      </c>
      <c r="BG129" s="174">
        <f t="shared" ref="BG129:BG137" si="6">IF(N129="zákl. přenesená",J129,0)</f>
        <v>0</v>
      </c>
      <c r="BH129" s="174">
        <f t="shared" ref="BH129:BH137" si="7">IF(N129="sníž. přenesená",J129,0)</f>
        <v>0</v>
      </c>
      <c r="BI129" s="174">
        <f t="shared" ref="BI129:BI137" si="8">IF(N129="nulová",J129,0)</f>
        <v>0</v>
      </c>
      <c r="BJ129" s="38" t="s">
        <v>8</v>
      </c>
      <c r="BK129" s="174">
        <f t="shared" ref="BK129:BK137" si="9">ROUND(I129*H129,0)</f>
        <v>0</v>
      </c>
      <c r="BL129" s="38" t="s">
        <v>407</v>
      </c>
      <c r="BM129" s="173" t="s">
        <v>2170</v>
      </c>
    </row>
    <row r="130" spans="2:65" s="51" customFormat="1" ht="16.5" customHeight="1">
      <c r="B130" s="50"/>
      <c r="C130" s="163" t="s">
        <v>700</v>
      </c>
      <c r="D130" s="163" t="s">
        <v>248</v>
      </c>
      <c r="E130" s="164" t="s">
        <v>2171</v>
      </c>
      <c r="F130" s="165" t="s">
        <v>2172</v>
      </c>
      <c r="G130" s="166" t="s">
        <v>566</v>
      </c>
      <c r="H130" s="167">
        <v>5</v>
      </c>
      <c r="I130" s="22"/>
      <c r="J130" s="168">
        <f t="shared" si="0"/>
        <v>0</v>
      </c>
      <c r="K130" s="165" t="s">
        <v>2169</v>
      </c>
      <c r="L130" s="50"/>
      <c r="M130" s="169" t="s">
        <v>1</v>
      </c>
      <c r="N130" s="170" t="s">
        <v>42</v>
      </c>
      <c r="P130" s="171">
        <f t="shared" si="1"/>
        <v>0</v>
      </c>
      <c r="Q130" s="171">
        <v>4.8000000000000001E-4</v>
      </c>
      <c r="R130" s="171">
        <f t="shared" si="2"/>
        <v>2.4000000000000002E-3</v>
      </c>
      <c r="S130" s="171">
        <v>0</v>
      </c>
      <c r="T130" s="172">
        <f t="shared" si="3"/>
        <v>0</v>
      </c>
      <c r="AR130" s="173" t="s">
        <v>407</v>
      </c>
      <c r="AT130" s="173" t="s">
        <v>248</v>
      </c>
      <c r="AU130" s="173" t="s">
        <v>86</v>
      </c>
      <c r="AY130" s="38" t="s">
        <v>245</v>
      </c>
      <c r="BE130" s="174">
        <f t="shared" si="4"/>
        <v>0</v>
      </c>
      <c r="BF130" s="174">
        <f t="shared" si="5"/>
        <v>0</v>
      </c>
      <c r="BG130" s="174">
        <f t="shared" si="6"/>
        <v>0</v>
      </c>
      <c r="BH130" s="174">
        <f t="shared" si="7"/>
        <v>0</v>
      </c>
      <c r="BI130" s="174">
        <f t="shared" si="8"/>
        <v>0</v>
      </c>
      <c r="BJ130" s="38" t="s">
        <v>8</v>
      </c>
      <c r="BK130" s="174">
        <f t="shared" si="9"/>
        <v>0</v>
      </c>
      <c r="BL130" s="38" t="s">
        <v>407</v>
      </c>
      <c r="BM130" s="173" t="s">
        <v>2173</v>
      </c>
    </row>
    <row r="131" spans="2:65" s="51" customFormat="1" ht="16.5" customHeight="1">
      <c r="B131" s="50"/>
      <c r="C131" s="163" t="s">
        <v>704</v>
      </c>
      <c r="D131" s="163" t="s">
        <v>248</v>
      </c>
      <c r="E131" s="164" t="s">
        <v>2174</v>
      </c>
      <c r="F131" s="165" t="s">
        <v>2175</v>
      </c>
      <c r="G131" s="166" t="s">
        <v>361</v>
      </c>
      <c r="H131" s="167">
        <v>4</v>
      </c>
      <c r="I131" s="22"/>
      <c r="J131" s="168">
        <f t="shared" si="0"/>
        <v>0</v>
      </c>
      <c r="K131" s="165" t="s">
        <v>2169</v>
      </c>
      <c r="L131" s="50"/>
      <c r="M131" s="169" t="s">
        <v>1</v>
      </c>
      <c r="N131" s="170" t="s">
        <v>42</v>
      </c>
      <c r="P131" s="171">
        <f t="shared" si="1"/>
        <v>0</v>
      </c>
      <c r="Q131" s="171">
        <v>0</v>
      </c>
      <c r="R131" s="171">
        <f t="shared" si="2"/>
        <v>0</v>
      </c>
      <c r="S131" s="171">
        <v>0</v>
      </c>
      <c r="T131" s="172">
        <f t="shared" si="3"/>
        <v>0</v>
      </c>
      <c r="AR131" s="173" t="s">
        <v>407</v>
      </c>
      <c r="AT131" s="173" t="s">
        <v>248</v>
      </c>
      <c r="AU131" s="173" t="s">
        <v>86</v>
      </c>
      <c r="AY131" s="38" t="s">
        <v>245</v>
      </c>
      <c r="BE131" s="174">
        <f t="shared" si="4"/>
        <v>0</v>
      </c>
      <c r="BF131" s="174">
        <f t="shared" si="5"/>
        <v>0</v>
      </c>
      <c r="BG131" s="174">
        <f t="shared" si="6"/>
        <v>0</v>
      </c>
      <c r="BH131" s="174">
        <f t="shared" si="7"/>
        <v>0</v>
      </c>
      <c r="BI131" s="174">
        <f t="shared" si="8"/>
        <v>0</v>
      </c>
      <c r="BJ131" s="38" t="s">
        <v>8</v>
      </c>
      <c r="BK131" s="174">
        <f t="shared" si="9"/>
        <v>0</v>
      </c>
      <c r="BL131" s="38" t="s">
        <v>407</v>
      </c>
      <c r="BM131" s="173" t="s">
        <v>2176</v>
      </c>
    </row>
    <row r="132" spans="2:65" s="51" customFormat="1" ht="16.5" customHeight="1">
      <c r="B132" s="50"/>
      <c r="C132" s="163" t="s">
        <v>708</v>
      </c>
      <c r="D132" s="163" t="s">
        <v>248</v>
      </c>
      <c r="E132" s="164" t="s">
        <v>2177</v>
      </c>
      <c r="F132" s="165" t="s">
        <v>2178</v>
      </c>
      <c r="G132" s="166" t="s">
        <v>361</v>
      </c>
      <c r="H132" s="167">
        <v>2</v>
      </c>
      <c r="I132" s="22"/>
      <c r="J132" s="168">
        <f t="shared" si="0"/>
        <v>0</v>
      </c>
      <c r="K132" s="165" t="s">
        <v>2169</v>
      </c>
      <c r="L132" s="50"/>
      <c r="M132" s="169" t="s">
        <v>1</v>
      </c>
      <c r="N132" s="170" t="s">
        <v>42</v>
      </c>
      <c r="P132" s="171">
        <f t="shared" si="1"/>
        <v>0</v>
      </c>
      <c r="Q132" s="171">
        <v>0</v>
      </c>
      <c r="R132" s="171">
        <f t="shared" si="2"/>
        <v>0</v>
      </c>
      <c r="S132" s="171">
        <v>0</v>
      </c>
      <c r="T132" s="172">
        <f t="shared" si="3"/>
        <v>0</v>
      </c>
      <c r="AR132" s="173" t="s">
        <v>407</v>
      </c>
      <c r="AT132" s="173" t="s">
        <v>248</v>
      </c>
      <c r="AU132" s="173" t="s">
        <v>86</v>
      </c>
      <c r="AY132" s="38" t="s">
        <v>245</v>
      </c>
      <c r="BE132" s="174">
        <f t="shared" si="4"/>
        <v>0</v>
      </c>
      <c r="BF132" s="174">
        <f t="shared" si="5"/>
        <v>0</v>
      </c>
      <c r="BG132" s="174">
        <f t="shared" si="6"/>
        <v>0</v>
      </c>
      <c r="BH132" s="174">
        <f t="shared" si="7"/>
        <v>0</v>
      </c>
      <c r="BI132" s="174">
        <f t="shared" si="8"/>
        <v>0</v>
      </c>
      <c r="BJ132" s="38" t="s">
        <v>8</v>
      </c>
      <c r="BK132" s="174">
        <f t="shared" si="9"/>
        <v>0</v>
      </c>
      <c r="BL132" s="38" t="s">
        <v>407</v>
      </c>
      <c r="BM132" s="173" t="s">
        <v>2179</v>
      </c>
    </row>
    <row r="133" spans="2:65" s="51" customFormat="1" ht="24.2" customHeight="1">
      <c r="B133" s="50"/>
      <c r="C133" s="163" t="s">
        <v>92</v>
      </c>
      <c r="D133" s="163" t="s">
        <v>248</v>
      </c>
      <c r="E133" s="164" t="s">
        <v>2180</v>
      </c>
      <c r="F133" s="165" t="s">
        <v>2181</v>
      </c>
      <c r="G133" s="166" t="s">
        <v>361</v>
      </c>
      <c r="H133" s="167">
        <v>2</v>
      </c>
      <c r="I133" s="22"/>
      <c r="J133" s="168">
        <f t="shared" si="0"/>
        <v>0</v>
      </c>
      <c r="K133" s="165" t="s">
        <v>2169</v>
      </c>
      <c r="L133" s="50"/>
      <c r="M133" s="169" t="s">
        <v>1</v>
      </c>
      <c r="N133" s="170" t="s">
        <v>42</v>
      </c>
      <c r="P133" s="171">
        <f t="shared" si="1"/>
        <v>0</v>
      </c>
      <c r="Q133" s="171">
        <v>5.0000000000000001E-4</v>
      </c>
      <c r="R133" s="171">
        <f t="shared" si="2"/>
        <v>1E-3</v>
      </c>
      <c r="S133" s="171">
        <v>0</v>
      </c>
      <c r="T133" s="172">
        <f t="shared" si="3"/>
        <v>0</v>
      </c>
      <c r="AR133" s="173" t="s">
        <v>407</v>
      </c>
      <c r="AT133" s="173" t="s">
        <v>248</v>
      </c>
      <c r="AU133" s="173" t="s">
        <v>86</v>
      </c>
      <c r="AY133" s="38" t="s">
        <v>245</v>
      </c>
      <c r="BE133" s="174">
        <f t="shared" si="4"/>
        <v>0</v>
      </c>
      <c r="BF133" s="174">
        <f t="shared" si="5"/>
        <v>0</v>
      </c>
      <c r="BG133" s="174">
        <f t="shared" si="6"/>
        <v>0</v>
      </c>
      <c r="BH133" s="174">
        <f t="shared" si="7"/>
        <v>0</v>
      </c>
      <c r="BI133" s="174">
        <f t="shared" si="8"/>
        <v>0</v>
      </c>
      <c r="BJ133" s="38" t="s">
        <v>8</v>
      </c>
      <c r="BK133" s="174">
        <f t="shared" si="9"/>
        <v>0</v>
      </c>
      <c r="BL133" s="38" t="s">
        <v>407</v>
      </c>
      <c r="BM133" s="173" t="s">
        <v>2182</v>
      </c>
    </row>
    <row r="134" spans="2:65" s="51" customFormat="1" ht="24.2" customHeight="1">
      <c r="B134" s="50"/>
      <c r="C134" s="163" t="s">
        <v>95</v>
      </c>
      <c r="D134" s="163" t="s">
        <v>248</v>
      </c>
      <c r="E134" s="164" t="s">
        <v>2183</v>
      </c>
      <c r="F134" s="165" t="s">
        <v>2184</v>
      </c>
      <c r="G134" s="166" t="s">
        <v>361</v>
      </c>
      <c r="H134" s="167">
        <v>1</v>
      </c>
      <c r="I134" s="22"/>
      <c r="J134" s="168">
        <f t="shared" si="0"/>
        <v>0</v>
      </c>
      <c r="K134" s="165" t="s">
        <v>2169</v>
      </c>
      <c r="L134" s="50"/>
      <c r="M134" s="169" t="s">
        <v>1</v>
      </c>
      <c r="N134" s="170" t="s">
        <v>42</v>
      </c>
      <c r="P134" s="171">
        <f t="shared" si="1"/>
        <v>0</v>
      </c>
      <c r="Q134" s="171">
        <v>2.1199999999999999E-3</v>
      </c>
      <c r="R134" s="171">
        <f t="shared" si="2"/>
        <v>2.1199999999999999E-3</v>
      </c>
      <c r="S134" s="171">
        <v>0</v>
      </c>
      <c r="T134" s="172">
        <f t="shared" si="3"/>
        <v>0</v>
      </c>
      <c r="AR134" s="173" t="s">
        <v>407</v>
      </c>
      <c r="AT134" s="173" t="s">
        <v>248</v>
      </c>
      <c r="AU134" s="173" t="s">
        <v>86</v>
      </c>
      <c r="AY134" s="38" t="s">
        <v>245</v>
      </c>
      <c r="BE134" s="174">
        <f t="shared" si="4"/>
        <v>0</v>
      </c>
      <c r="BF134" s="174">
        <f t="shared" si="5"/>
        <v>0</v>
      </c>
      <c r="BG134" s="174">
        <f t="shared" si="6"/>
        <v>0</v>
      </c>
      <c r="BH134" s="174">
        <f t="shared" si="7"/>
        <v>0</v>
      </c>
      <c r="BI134" s="174">
        <f t="shared" si="8"/>
        <v>0</v>
      </c>
      <c r="BJ134" s="38" t="s">
        <v>8</v>
      </c>
      <c r="BK134" s="174">
        <f t="shared" si="9"/>
        <v>0</v>
      </c>
      <c r="BL134" s="38" t="s">
        <v>407</v>
      </c>
      <c r="BM134" s="173" t="s">
        <v>2185</v>
      </c>
    </row>
    <row r="135" spans="2:65" s="51" customFormat="1" ht="24.2" customHeight="1">
      <c r="B135" s="50"/>
      <c r="C135" s="163" t="s">
        <v>293</v>
      </c>
      <c r="D135" s="163" t="s">
        <v>248</v>
      </c>
      <c r="E135" s="164" t="s">
        <v>2186</v>
      </c>
      <c r="F135" s="165" t="s">
        <v>2187</v>
      </c>
      <c r="G135" s="166" t="s">
        <v>361</v>
      </c>
      <c r="H135" s="167">
        <v>2</v>
      </c>
      <c r="I135" s="22"/>
      <c r="J135" s="168">
        <f t="shared" si="0"/>
        <v>0</v>
      </c>
      <c r="K135" s="165" t="s">
        <v>2169</v>
      </c>
      <c r="L135" s="50"/>
      <c r="M135" s="169" t="s">
        <v>1</v>
      </c>
      <c r="N135" s="170" t="s">
        <v>42</v>
      </c>
      <c r="P135" s="171">
        <f t="shared" si="1"/>
        <v>0</v>
      </c>
      <c r="Q135" s="171">
        <v>1.5E-3</v>
      </c>
      <c r="R135" s="171">
        <f t="shared" si="2"/>
        <v>3.0000000000000001E-3</v>
      </c>
      <c r="S135" s="171">
        <v>0</v>
      </c>
      <c r="T135" s="172">
        <f t="shared" si="3"/>
        <v>0</v>
      </c>
      <c r="AR135" s="173" t="s">
        <v>407</v>
      </c>
      <c r="AT135" s="173" t="s">
        <v>248</v>
      </c>
      <c r="AU135" s="173" t="s">
        <v>86</v>
      </c>
      <c r="AY135" s="38" t="s">
        <v>245</v>
      </c>
      <c r="BE135" s="174">
        <f t="shared" si="4"/>
        <v>0</v>
      </c>
      <c r="BF135" s="174">
        <f t="shared" si="5"/>
        <v>0</v>
      </c>
      <c r="BG135" s="174">
        <f t="shared" si="6"/>
        <v>0</v>
      </c>
      <c r="BH135" s="174">
        <f t="shared" si="7"/>
        <v>0</v>
      </c>
      <c r="BI135" s="174">
        <f t="shared" si="8"/>
        <v>0</v>
      </c>
      <c r="BJ135" s="38" t="s">
        <v>8</v>
      </c>
      <c r="BK135" s="174">
        <f t="shared" si="9"/>
        <v>0</v>
      </c>
      <c r="BL135" s="38" t="s">
        <v>407</v>
      </c>
      <c r="BM135" s="173" t="s">
        <v>2188</v>
      </c>
    </row>
    <row r="136" spans="2:65" s="51" customFormat="1" ht="24.2" customHeight="1">
      <c r="B136" s="50"/>
      <c r="C136" s="163" t="s">
        <v>301</v>
      </c>
      <c r="D136" s="163" t="s">
        <v>248</v>
      </c>
      <c r="E136" s="164" t="s">
        <v>2189</v>
      </c>
      <c r="F136" s="165" t="s">
        <v>2190</v>
      </c>
      <c r="G136" s="166" t="s">
        <v>361</v>
      </c>
      <c r="H136" s="167">
        <v>1</v>
      </c>
      <c r="I136" s="22"/>
      <c r="J136" s="168">
        <f t="shared" si="0"/>
        <v>0</v>
      </c>
      <c r="K136" s="165" t="s">
        <v>1</v>
      </c>
      <c r="L136" s="50"/>
      <c r="M136" s="169" t="s">
        <v>1</v>
      </c>
      <c r="N136" s="170" t="s">
        <v>42</v>
      </c>
      <c r="P136" s="171">
        <f t="shared" si="1"/>
        <v>0</v>
      </c>
      <c r="Q136" s="171">
        <v>8.0000000000000007E-5</v>
      </c>
      <c r="R136" s="171">
        <f t="shared" si="2"/>
        <v>8.0000000000000007E-5</v>
      </c>
      <c r="S136" s="171">
        <v>0</v>
      </c>
      <c r="T136" s="172">
        <f t="shared" si="3"/>
        <v>0</v>
      </c>
      <c r="AR136" s="173" t="s">
        <v>407</v>
      </c>
      <c r="AT136" s="173" t="s">
        <v>248</v>
      </c>
      <c r="AU136" s="173" t="s">
        <v>86</v>
      </c>
      <c r="AY136" s="38" t="s">
        <v>245</v>
      </c>
      <c r="BE136" s="174">
        <f t="shared" si="4"/>
        <v>0</v>
      </c>
      <c r="BF136" s="174">
        <f t="shared" si="5"/>
        <v>0</v>
      </c>
      <c r="BG136" s="174">
        <f t="shared" si="6"/>
        <v>0</v>
      </c>
      <c r="BH136" s="174">
        <f t="shared" si="7"/>
        <v>0</v>
      </c>
      <c r="BI136" s="174">
        <f t="shared" si="8"/>
        <v>0</v>
      </c>
      <c r="BJ136" s="38" t="s">
        <v>8</v>
      </c>
      <c r="BK136" s="174">
        <f t="shared" si="9"/>
        <v>0</v>
      </c>
      <c r="BL136" s="38" t="s">
        <v>407</v>
      </c>
      <c r="BM136" s="173" t="s">
        <v>2191</v>
      </c>
    </row>
    <row r="137" spans="2:65" s="51" customFormat="1" ht="16.5" customHeight="1">
      <c r="B137" s="50"/>
      <c r="C137" s="163" t="s">
        <v>309</v>
      </c>
      <c r="D137" s="163" t="s">
        <v>248</v>
      </c>
      <c r="E137" s="164" t="s">
        <v>2192</v>
      </c>
      <c r="F137" s="165" t="s">
        <v>2193</v>
      </c>
      <c r="G137" s="166" t="s">
        <v>361</v>
      </c>
      <c r="H137" s="167">
        <v>1</v>
      </c>
      <c r="I137" s="22"/>
      <c r="J137" s="168">
        <f t="shared" si="0"/>
        <v>0</v>
      </c>
      <c r="K137" s="165" t="s">
        <v>2169</v>
      </c>
      <c r="L137" s="50"/>
      <c r="M137" s="169" t="s">
        <v>1</v>
      </c>
      <c r="N137" s="170" t="s">
        <v>42</v>
      </c>
      <c r="P137" s="171">
        <f t="shared" si="1"/>
        <v>0</v>
      </c>
      <c r="Q137" s="171">
        <v>2.9E-4</v>
      </c>
      <c r="R137" s="171">
        <f t="shared" si="2"/>
        <v>2.9E-4</v>
      </c>
      <c r="S137" s="171">
        <v>0</v>
      </c>
      <c r="T137" s="172">
        <f t="shared" si="3"/>
        <v>0</v>
      </c>
      <c r="AR137" s="173" t="s">
        <v>407</v>
      </c>
      <c r="AT137" s="173" t="s">
        <v>248</v>
      </c>
      <c r="AU137" s="173" t="s">
        <v>86</v>
      </c>
      <c r="AY137" s="38" t="s">
        <v>245</v>
      </c>
      <c r="BE137" s="174">
        <f t="shared" si="4"/>
        <v>0</v>
      </c>
      <c r="BF137" s="174">
        <f t="shared" si="5"/>
        <v>0</v>
      </c>
      <c r="BG137" s="174">
        <f t="shared" si="6"/>
        <v>0</v>
      </c>
      <c r="BH137" s="174">
        <f t="shared" si="7"/>
        <v>0</v>
      </c>
      <c r="BI137" s="174">
        <f t="shared" si="8"/>
        <v>0</v>
      </c>
      <c r="BJ137" s="38" t="s">
        <v>8</v>
      </c>
      <c r="BK137" s="174">
        <f t="shared" si="9"/>
        <v>0</v>
      </c>
      <c r="BL137" s="38" t="s">
        <v>407</v>
      </c>
      <c r="BM137" s="173" t="s">
        <v>2194</v>
      </c>
    </row>
    <row r="138" spans="2:65" s="152" customFormat="1" ht="22.9" customHeight="1">
      <c r="B138" s="151"/>
      <c r="D138" s="153" t="s">
        <v>76</v>
      </c>
      <c r="E138" s="161" t="s">
        <v>2195</v>
      </c>
      <c r="F138" s="161" t="s">
        <v>2196</v>
      </c>
      <c r="I138" s="21"/>
      <c r="J138" s="162">
        <f>BK138</f>
        <v>0</v>
      </c>
      <c r="L138" s="151"/>
      <c r="M138" s="156"/>
      <c r="P138" s="157">
        <f>SUM(P139:P166)</f>
        <v>0</v>
      </c>
      <c r="R138" s="157">
        <f>SUM(R139:R166)</f>
        <v>0.20807999999999999</v>
      </c>
      <c r="T138" s="158">
        <f>SUM(T139:T166)</f>
        <v>0</v>
      </c>
      <c r="AR138" s="153" t="s">
        <v>86</v>
      </c>
      <c r="AT138" s="159" t="s">
        <v>76</v>
      </c>
      <c r="AU138" s="159" t="s">
        <v>8</v>
      </c>
      <c r="AY138" s="153" t="s">
        <v>245</v>
      </c>
      <c r="BK138" s="160">
        <f>SUM(BK139:BK166)</f>
        <v>0</v>
      </c>
    </row>
    <row r="139" spans="2:65" s="51" customFormat="1" ht="24.2" customHeight="1">
      <c r="B139" s="50"/>
      <c r="C139" s="163" t="s">
        <v>317</v>
      </c>
      <c r="D139" s="163" t="s">
        <v>248</v>
      </c>
      <c r="E139" s="164" t="s">
        <v>2197</v>
      </c>
      <c r="F139" s="165" t="s">
        <v>2198</v>
      </c>
      <c r="G139" s="166" t="s">
        <v>566</v>
      </c>
      <c r="H139" s="167">
        <v>10</v>
      </c>
      <c r="I139" s="22"/>
      <c r="J139" s="168">
        <f t="shared" ref="J139:J166" si="10">ROUND(I139*H139,0)</f>
        <v>0</v>
      </c>
      <c r="K139" s="165" t="s">
        <v>2169</v>
      </c>
      <c r="L139" s="50"/>
      <c r="M139" s="169" t="s">
        <v>1</v>
      </c>
      <c r="N139" s="170" t="s">
        <v>42</v>
      </c>
      <c r="P139" s="171">
        <f t="shared" ref="P139:P166" si="11">O139*H139</f>
        <v>0</v>
      </c>
      <c r="Q139" s="171">
        <v>9.5E-4</v>
      </c>
      <c r="R139" s="171">
        <f t="shared" ref="R139:R166" si="12">Q139*H139</f>
        <v>9.4999999999999998E-3</v>
      </c>
      <c r="S139" s="171">
        <v>0</v>
      </c>
      <c r="T139" s="172">
        <f t="shared" ref="T139:T166" si="13">S139*H139</f>
        <v>0</v>
      </c>
      <c r="AR139" s="173" t="s">
        <v>407</v>
      </c>
      <c r="AT139" s="173" t="s">
        <v>248</v>
      </c>
      <c r="AU139" s="173" t="s">
        <v>86</v>
      </c>
      <c r="AY139" s="38" t="s">
        <v>245</v>
      </c>
      <c r="BE139" s="174">
        <f t="shared" ref="BE139:BE166" si="14">IF(N139="základní",J139,0)</f>
        <v>0</v>
      </c>
      <c r="BF139" s="174">
        <f t="shared" ref="BF139:BF166" si="15">IF(N139="snížená",J139,0)</f>
        <v>0</v>
      </c>
      <c r="BG139" s="174">
        <f t="shared" ref="BG139:BG166" si="16">IF(N139="zákl. přenesená",J139,0)</f>
        <v>0</v>
      </c>
      <c r="BH139" s="174">
        <f t="shared" ref="BH139:BH166" si="17">IF(N139="sníž. přenesená",J139,0)</f>
        <v>0</v>
      </c>
      <c r="BI139" s="174">
        <f t="shared" ref="BI139:BI166" si="18">IF(N139="nulová",J139,0)</f>
        <v>0</v>
      </c>
      <c r="BJ139" s="38" t="s">
        <v>8</v>
      </c>
      <c r="BK139" s="174">
        <f t="shared" ref="BK139:BK166" si="19">ROUND(I139*H139,0)</f>
        <v>0</v>
      </c>
      <c r="BL139" s="38" t="s">
        <v>407</v>
      </c>
      <c r="BM139" s="173" t="s">
        <v>2199</v>
      </c>
    </row>
    <row r="140" spans="2:65" s="51" customFormat="1" ht="24.2" customHeight="1">
      <c r="B140" s="50"/>
      <c r="C140" s="163" t="s">
        <v>322</v>
      </c>
      <c r="D140" s="163" t="s">
        <v>248</v>
      </c>
      <c r="E140" s="164" t="s">
        <v>2200</v>
      </c>
      <c r="F140" s="165" t="s">
        <v>2201</v>
      </c>
      <c r="G140" s="166" t="s">
        <v>566</v>
      </c>
      <c r="H140" s="167">
        <v>50</v>
      </c>
      <c r="I140" s="22"/>
      <c r="J140" s="168">
        <f t="shared" si="10"/>
        <v>0</v>
      </c>
      <c r="K140" s="165" t="s">
        <v>2169</v>
      </c>
      <c r="L140" s="50"/>
      <c r="M140" s="169" t="s">
        <v>1</v>
      </c>
      <c r="N140" s="170" t="s">
        <v>42</v>
      </c>
      <c r="P140" s="171">
        <f t="shared" si="11"/>
        <v>0</v>
      </c>
      <c r="Q140" s="171">
        <v>1.1900000000000001E-3</v>
      </c>
      <c r="R140" s="171">
        <f t="shared" si="12"/>
        <v>5.9500000000000004E-2</v>
      </c>
      <c r="S140" s="171">
        <v>0</v>
      </c>
      <c r="T140" s="172">
        <f t="shared" si="13"/>
        <v>0</v>
      </c>
      <c r="AR140" s="173" t="s">
        <v>407</v>
      </c>
      <c r="AT140" s="173" t="s">
        <v>248</v>
      </c>
      <c r="AU140" s="173" t="s">
        <v>86</v>
      </c>
      <c r="AY140" s="38" t="s">
        <v>245</v>
      </c>
      <c r="BE140" s="174">
        <f t="shared" si="14"/>
        <v>0</v>
      </c>
      <c r="BF140" s="174">
        <f t="shared" si="15"/>
        <v>0</v>
      </c>
      <c r="BG140" s="174">
        <f t="shared" si="16"/>
        <v>0</v>
      </c>
      <c r="BH140" s="174">
        <f t="shared" si="17"/>
        <v>0</v>
      </c>
      <c r="BI140" s="174">
        <f t="shared" si="18"/>
        <v>0</v>
      </c>
      <c r="BJ140" s="38" t="s">
        <v>8</v>
      </c>
      <c r="BK140" s="174">
        <f t="shared" si="19"/>
        <v>0</v>
      </c>
      <c r="BL140" s="38" t="s">
        <v>407</v>
      </c>
      <c r="BM140" s="173" t="s">
        <v>2202</v>
      </c>
    </row>
    <row r="141" spans="2:65" s="51" customFormat="1" ht="24.2" customHeight="1">
      <c r="B141" s="50"/>
      <c r="C141" s="163" t="s">
        <v>82</v>
      </c>
      <c r="D141" s="163" t="s">
        <v>248</v>
      </c>
      <c r="E141" s="164" t="s">
        <v>2203</v>
      </c>
      <c r="F141" s="165" t="s">
        <v>2204</v>
      </c>
      <c r="G141" s="166" t="s">
        <v>566</v>
      </c>
      <c r="H141" s="167">
        <v>20</v>
      </c>
      <c r="I141" s="22"/>
      <c r="J141" s="168">
        <f t="shared" si="10"/>
        <v>0</v>
      </c>
      <c r="K141" s="165" t="s">
        <v>2169</v>
      </c>
      <c r="L141" s="50"/>
      <c r="M141" s="169" t="s">
        <v>1</v>
      </c>
      <c r="N141" s="170" t="s">
        <v>42</v>
      </c>
      <c r="P141" s="171">
        <f t="shared" si="11"/>
        <v>0</v>
      </c>
      <c r="Q141" s="171">
        <v>9.7999999999999997E-4</v>
      </c>
      <c r="R141" s="171">
        <f t="shared" si="12"/>
        <v>1.9599999999999999E-2</v>
      </c>
      <c r="S141" s="171">
        <v>0</v>
      </c>
      <c r="T141" s="172">
        <f t="shared" si="13"/>
        <v>0</v>
      </c>
      <c r="AR141" s="173" t="s">
        <v>407</v>
      </c>
      <c r="AT141" s="173" t="s">
        <v>248</v>
      </c>
      <c r="AU141" s="173" t="s">
        <v>86</v>
      </c>
      <c r="AY141" s="38" t="s">
        <v>245</v>
      </c>
      <c r="BE141" s="174">
        <f t="shared" si="14"/>
        <v>0</v>
      </c>
      <c r="BF141" s="174">
        <f t="shared" si="15"/>
        <v>0</v>
      </c>
      <c r="BG141" s="174">
        <f t="shared" si="16"/>
        <v>0</v>
      </c>
      <c r="BH141" s="174">
        <f t="shared" si="17"/>
        <v>0</v>
      </c>
      <c r="BI141" s="174">
        <f t="shared" si="18"/>
        <v>0</v>
      </c>
      <c r="BJ141" s="38" t="s">
        <v>8</v>
      </c>
      <c r="BK141" s="174">
        <f t="shared" si="19"/>
        <v>0</v>
      </c>
      <c r="BL141" s="38" t="s">
        <v>407</v>
      </c>
      <c r="BM141" s="173" t="s">
        <v>2205</v>
      </c>
    </row>
    <row r="142" spans="2:65" s="51" customFormat="1" ht="24.2" customHeight="1">
      <c r="B142" s="50"/>
      <c r="C142" s="163" t="s">
        <v>363</v>
      </c>
      <c r="D142" s="163" t="s">
        <v>248</v>
      </c>
      <c r="E142" s="164" t="s">
        <v>2206</v>
      </c>
      <c r="F142" s="165" t="s">
        <v>2207</v>
      </c>
      <c r="G142" s="166" t="s">
        <v>566</v>
      </c>
      <c r="H142" s="167">
        <v>15</v>
      </c>
      <c r="I142" s="22"/>
      <c r="J142" s="168">
        <f t="shared" si="10"/>
        <v>0</v>
      </c>
      <c r="K142" s="165" t="s">
        <v>2169</v>
      </c>
      <c r="L142" s="50"/>
      <c r="M142" s="169" t="s">
        <v>1</v>
      </c>
      <c r="N142" s="170" t="s">
        <v>42</v>
      </c>
      <c r="P142" s="171">
        <f t="shared" si="11"/>
        <v>0</v>
      </c>
      <c r="Q142" s="171">
        <v>1.2600000000000001E-3</v>
      </c>
      <c r="R142" s="171">
        <f t="shared" si="12"/>
        <v>1.89E-2</v>
      </c>
      <c r="S142" s="171">
        <v>0</v>
      </c>
      <c r="T142" s="172">
        <f t="shared" si="13"/>
        <v>0</v>
      </c>
      <c r="AR142" s="173" t="s">
        <v>407</v>
      </c>
      <c r="AT142" s="173" t="s">
        <v>248</v>
      </c>
      <c r="AU142" s="173" t="s">
        <v>86</v>
      </c>
      <c r="AY142" s="38" t="s">
        <v>245</v>
      </c>
      <c r="BE142" s="174">
        <f t="shared" si="14"/>
        <v>0</v>
      </c>
      <c r="BF142" s="174">
        <f t="shared" si="15"/>
        <v>0</v>
      </c>
      <c r="BG142" s="174">
        <f t="shared" si="16"/>
        <v>0</v>
      </c>
      <c r="BH142" s="174">
        <f t="shared" si="17"/>
        <v>0</v>
      </c>
      <c r="BI142" s="174">
        <f t="shared" si="18"/>
        <v>0</v>
      </c>
      <c r="BJ142" s="38" t="s">
        <v>8</v>
      </c>
      <c r="BK142" s="174">
        <f t="shared" si="19"/>
        <v>0</v>
      </c>
      <c r="BL142" s="38" t="s">
        <v>407</v>
      </c>
      <c r="BM142" s="173" t="s">
        <v>2208</v>
      </c>
    </row>
    <row r="143" spans="2:65" s="51" customFormat="1" ht="24.2" customHeight="1">
      <c r="B143" s="50"/>
      <c r="C143" s="163" t="s">
        <v>369</v>
      </c>
      <c r="D143" s="163" t="s">
        <v>248</v>
      </c>
      <c r="E143" s="164" t="s">
        <v>2209</v>
      </c>
      <c r="F143" s="165" t="s">
        <v>2210</v>
      </c>
      <c r="G143" s="166" t="s">
        <v>566</v>
      </c>
      <c r="H143" s="167">
        <v>15</v>
      </c>
      <c r="I143" s="22"/>
      <c r="J143" s="168">
        <f t="shared" si="10"/>
        <v>0</v>
      </c>
      <c r="K143" s="165" t="s">
        <v>2169</v>
      </c>
      <c r="L143" s="50"/>
      <c r="M143" s="169" t="s">
        <v>1</v>
      </c>
      <c r="N143" s="170" t="s">
        <v>42</v>
      </c>
      <c r="P143" s="171">
        <f t="shared" si="11"/>
        <v>0</v>
      </c>
      <c r="Q143" s="171">
        <v>1.5299999999999999E-3</v>
      </c>
      <c r="R143" s="171">
        <f t="shared" si="12"/>
        <v>2.2949999999999998E-2</v>
      </c>
      <c r="S143" s="171">
        <v>0</v>
      </c>
      <c r="T143" s="172">
        <f t="shared" si="13"/>
        <v>0</v>
      </c>
      <c r="AR143" s="173" t="s">
        <v>407</v>
      </c>
      <c r="AT143" s="173" t="s">
        <v>248</v>
      </c>
      <c r="AU143" s="173" t="s">
        <v>86</v>
      </c>
      <c r="AY143" s="38" t="s">
        <v>245</v>
      </c>
      <c r="BE143" s="174">
        <f t="shared" si="14"/>
        <v>0</v>
      </c>
      <c r="BF143" s="174">
        <f t="shared" si="15"/>
        <v>0</v>
      </c>
      <c r="BG143" s="174">
        <f t="shared" si="16"/>
        <v>0</v>
      </c>
      <c r="BH143" s="174">
        <f t="shared" si="17"/>
        <v>0</v>
      </c>
      <c r="BI143" s="174">
        <f t="shared" si="18"/>
        <v>0</v>
      </c>
      <c r="BJ143" s="38" t="s">
        <v>8</v>
      </c>
      <c r="BK143" s="174">
        <f t="shared" si="19"/>
        <v>0</v>
      </c>
      <c r="BL143" s="38" t="s">
        <v>407</v>
      </c>
      <c r="BM143" s="173" t="s">
        <v>2211</v>
      </c>
    </row>
    <row r="144" spans="2:65" s="51" customFormat="1" ht="37.9" customHeight="1">
      <c r="B144" s="50"/>
      <c r="C144" s="163" t="s">
        <v>375</v>
      </c>
      <c r="D144" s="163" t="s">
        <v>248</v>
      </c>
      <c r="E144" s="164" t="s">
        <v>2212</v>
      </c>
      <c r="F144" s="165" t="s">
        <v>2213</v>
      </c>
      <c r="G144" s="166" t="s">
        <v>566</v>
      </c>
      <c r="H144" s="167">
        <v>20</v>
      </c>
      <c r="I144" s="22"/>
      <c r="J144" s="168">
        <f t="shared" si="10"/>
        <v>0</v>
      </c>
      <c r="K144" s="165" t="s">
        <v>2169</v>
      </c>
      <c r="L144" s="50"/>
      <c r="M144" s="169" t="s">
        <v>1</v>
      </c>
      <c r="N144" s="170" t="s">
        <v>42</v>
      </c>
      <c r="P144" s="171">
        <f t="shared" si="11"/>
        <v>0</v>
      </c>
      <c r="Q144" s="171">
        <v>6.9999999999999994E-5</v>
      </c>
      <c r="R144" s="171">
        <f t="shared" si="12"/>
        <v>1.3999999999999998E-3</v>
      </c>
      <c r="S144" s="171">
        <v>0</v>
      </c>
      <c r="T144" s="172">
        <f t="shared" si="13"/>
        <v>0</v>
      </c>
      <c r="AR144" s="173" t="s">
        <v>407</v>
      </c>
      <c r="AT144" s="173" t="s">
        <v>248</v>
      </c>
      <c r="AU144" s="173" t="s">
        <v>86</v>
      </c>
      <c r="AY144" s="38" t="s">
        <v>245</v>
      </c>
      <c r="BE144" s="174">
        <f t="shared" si="14"/>
        <v>0</v>
      </c>
      <c r="BF144" s="174">
        <f t="shared" si="15"/>
        <v>0</v>
      </c>
      <c r="BG144" s="174">
        <f t="shared" si="16"/>
        <v>0</v>
      </c>
      <c r="BH144" s="174">
        <f t="shared" si="17"/>
        <v>0</v>
      </c>
      <c r="BI144" s="174">
        <f t="shared" si="18"/>
        <v>0</v>
      </c>
      <c r="BJ144" s="38" t="s">
        <v>8</v>
      </c>
      <c r="BK144" s="174">
        <f t="shared" si="19"/>
        <v>0</v>
      </c>
      <c r="BL144" s="38" t="s">
        <v>407</v>
      </c>
      <c r="BM144" s="173" t="s">
        <v>2214</v>
      </c>
    </row>
    <row r="145" spans="2:65" s="51" customFormat="1" ht="37.9" customHeight="1">
      <c r="B145" s="50"/>
      <c r="C145" s="163" t="s">
        <v>9</v>
      </c>
      <c r="D145" s="163" t="s">
        <v>248</v>
      </c>
      <c r="E145" s="164" t="s">
        <v>2215</v>
      </c>
      <c r="F145" s="165" t="s">
        <v>2216</v>
      </c>
      <c r="G145" s="166" t="s">
        <v>566</v>
      </c>
      <c r="H145" s="167">
        <v>30</v>
      </c>
      <c r="I145" s="22"/>
      <c r="J145" s="168">
        <f t="shared" si="10"/>
        <v>0</v>
      </c>
      <c r="K145" s="165" t="s">
        <v>2169</v>
      </c>
      <c r="L145" s="50"/>
      <c r="M145" s="169" t="s">
        <v>1</v>
      </c>
      <c r="N145" s="170" t="s">
        <v>42</v>
      </c>
      <c r="P145" s="171">
        <f t="shared" si="11"/>
        <v>0</v>
      </c>
      <c r="Q145" s="171">
        <v>9.0000000000000006E-5</v>
      </c>
      <c r="R145" s="171">
        <f t="shared" si="12"/>
        <v>2.7000000000000001E-3</v>
      </c>
      <c r="S145" s="171">
        <v>0</v>
      </c>
      <c r="T145" s="172">
        <f t="shared" si="13"/>
        <v>0</v>
      </c>
      <c r="AR145" s="173" t="s">
        <v>407</v>
      </c>
      <c r="AT145" s="173" t="s">
        <v>248</v>
      </c>
      <c r="AU145" s="173" t="s">
        <v>86</v>
      </c>
      <c r="AY145" s="38" t="s">
        <v>245</v>
      </c>
      <c r="BE145" s="174">
        <f t="shared" si="14"/>
        <v>0</v>
      </c>
      <c r="BF145" s="174">
        <f t="shared" si="15"/>
        <v>0</v>
      </c>
      <c r="BG145" s="174">
        <f t="shared" si="16"/>
        <v>0</v>
      </c>
      <c r="BH145" s="174">
        <f t="shared" si="17"/>
        <v>0</v>
      </c>
      <c r="BI145" s="174">
        <f t="shared" si="18"/>
        <v>0</v>
      </c>
      <c r="BJ145" s="38" t="s">
        <v>8</v>
      </c>
      <c r="BK145" s="174">
        <f t="shared" si="19"/>
        <v>0</v>
      </c>
      <c r="BL145" s="38" t="s">
        <v>407</v>
      </c>
      <c r="BM145" s="173" t="s">
        <v>2217</v>
      </c>
    </row>
    <row r="146" spans="2:65" s="51" customFormat="1" ht="16.5" customHeight="1">
      <c r="B146" s="50"/>
      <c r="C146" s="163" t="s">
        <v>407</v>
      </c>
      <c r="D146" s="163" t="s">
        <v>248</v>
      </c>
      <c r="E146" s="164" t="s">
        <v>2218</v>
      </c>
      <c r="F146" s="165" t="s">
        <v>2219</v>
      </c>
      <c r="G146" s="166" t="s">
        <v>361</v>
      </c>
      <c r="H146" s="167">
        <v>37</v>
      </c>
      <c r="I146" s="22"/>
      <c r="J146" s="168">
        <f t="shared" si="10"/>
        <v>0</v>
      </c>
      <c r="K146" s="165" t="s">
        <v>2169</v>
      </c>
      <c r="L146" s="50"/>
      <c r="M146" s="169" t="s">
        <v>1</v>
      </c>
      <c r="N146" s="170" t="s">
        <v>42</v>
      </c>
      <c r="P146" s="171">
        <f t="shared" si="11"/>
        <v>0</v>
      </c>
      <c r="Q146" s="171">
        <v>0</v>
      </c>
      <c r="R146" s="171">
        <f t="shared" si="12"/>
        <v>0</v>
      </c>
      <c r="S146" s="171">
        <v>0</v>
      </c>
      <c r="T146" s="172">
        <f t="shared" si="13"/>
        <v>0</v>
      </c>
      <c r="AR146" s="173" t="s">
        <v>407</v>
      </c>
      <c r="AT146" s="173" t="s">
        <v>248</v>
      </c>
      <c r="AU146" s="173" t="s">
        <v>86</v>
      </c>
      <c r="AY146" s="38" t="s">
        <v>245</v>
      </c>
      <c r="BE146" s="174">
        <f t="shared" si="14"/>
        <v>0</v>
      </c>
      <c r="BF146" s="174">
        <f t="shared" si="15"/>
        <v>0</v>
      </c>
      <c r="BG146" s="174">
        <f t="shared" si="16"/>
        <v>0</v>
      </c>
      <c r="BH146" s="174">
        <f t="shared" si="17"/>
        <v>0</v>
      </c>
      <c r="BI146" s="174">
        <f t="shared" si="18"/>
        <v>0</v>
      </c>
      <c r="BJ146" s="38" t="s">
        <v>8</v>
      </c>
      <c r="BK146" s="174">
        <f t="shared" si="19"/>
        <v>0</v>
      </c>
      <c r="BL146" s="38" t="s">
        <v>407</v>
      </c>
      <c r="BM146" s="173" t="s">
        <v>2220</v>
      </c>
    </row>
    <row r="147" spans="2:65" s="51" customFormat="1" ht="21.75" customHeight="1">
      <c r="B147" s="50"/>
      <c r="C147" s="163" t="s">
        <v>413</v>
      </c>
      <c r="D147" s="163" t="s">
        <v>248</v>
      </c>
      <c r="E147" s="164" t="s">
        <v>2221</v>
      </c>
      <c r="F147" s="165" t="s">
        <v>2222</v>
      </c>
      <c r="G147" s="166" t="s">
        <v>361</v>
      </c>
      <c r="H147" s="167">
        <v>4</v>
      </c>
      <c r="I147" s="22"/>
      <c r="J147" s="168">
        <f t="shared" si="10"/>
        <v>0</v>
      </c>
      <c r="K147" s="165" t="s">
        <v>2169</v>
      </c>
      <c r="L147" s="50"/>
      <c r="M147" s="169" t="s">
        <v>1</v>
      </c>
      <c r="N147" s="170" t="s">
        <v>42</v>
      </c>
      <c r="P147" s="171">
        <f t="shared" si="11"/>
        <v>0</v>
      </c>
      <c r="Q147" s="171">
        <v>1.2999999999999999E-4</v>
      </c>
      <c r="R147" s="171">
        <f t="shared" si="12"/>
        <v>5.1999999999999995E-4</v>
      </c>
      <c r="S147" s="171">
        <v>0</v>
      </c>
      <c r="T147" s="172">
        <f t="shared" si="13"/>
        <v>0</v>
      </c>
      <c r="AR147" s="173" t="s">
        <v>407</v>
      </c>
      <c r="AT147" s="173" t="s">
        <v>248</v>
      </c>
      <c r="AU147" s="173" t="s">
        <v>86</v>
      </c>
      <c r="AY147" s="38" t="s">
        <v>245</v>
      </c>
      <c r="BE147" s="174">
        <f t="shared" si="14"/>
        <v>0</v>
      </c>
      <c r="BF147" s="174">
        <f t="shared" si="15"/>
        <v>0</v>
      </c>
      <c r="BG147" s="174">
        <f t="shared" si="16"/>
        <v>0</v>
      </c>
      <c r="BH147" s="174">
        <f t="shared" si="17"/>
        <v>0</v>
      </c>
      <c r="BI147" s="174">
        <f t="shared" si="18"/>
        <v>0</v>
      </c>
      <c r="BJ147" s="38" t="s">
        <v>8</v>
      </c>
      <c r="BK147" s="174">
        <f t="shared" si="19"/>
        <v>0</v>
      </c>
      <c r="BL147" s="38" t="s">
        <v>407</v>
      </c>
      <c r="BM147" s="173" t="s">
        <v>2223</v>
      </c>
    </row>
    <row r="148" spans="2:65" s="51" customFormat="1" ht="16.5" customHeight="1">
      <c r="B148" s="50"/>
      <c r="C148" s="163" t="s">
        <v>418</v>
      </c>
      <c r="D148" s="163" t="s">
        <v>248</v>
      </c>
      <c r="E148" s="164" t="s">
        <v>2224</v>
      </c>
      <c r="F148" s="165" t="s">
        <v>2225</v>
      </c>
      <c r="G148" s="166" t="s">
        <v>2226</v>
      </c>
      <c r="H148" s="167">
        <v>8</v>
      </c>
      <c r="I148" s="22"/>
      <c r="J148" s="168">
        <f t="shared" si="10"/>
        <v>0</v>
      </c>
      <c r="K148" s="165" t="s">
        <v>2169</v>
      </c>
      <c r="L148" s="50"/>
      <c r="M148" s="169" t="s">
        <v>1</v>
      </c>
      <c r="N148" s="170" t="s">
        <v>42</v>
      </c>
      <c r="P148" s="171">
        <f t="shared" si="11"/>
        <v>0</v>
      </c>
      <c r="Q148" s="171">
        <v>2.5000000000000001E-4</v>
      </c>
      <c r="R148" s="171">
        <f t="shared" si="12"/>
        <v>2E-3</v>
      </c>
      <c r="S148" s="171">
        <v>0</v>
      </c>
      <c r="T148" s="172">
        <f t="shared" si="13"/>
        <v>0</v>
      </c>
      <c r="AR148" s="173" t="s">
        <v>407</v>
      </c>
      <c r="AT148" s="173" t="s">
        <v>248</v>
      </c>
      <c r="AU148" s="173" t="s">
        <v>86</v>
      </c>
      <c r="AY148" s="38" t="s">
        <v>245</v>
      </c>
      <c r="BE148" s="174">
        <f t="shared" si="14"/>
        <v>0</v>
      </c>
      <c r="BF148" s="174">
        <f t="shared" si="15"/>
        <v>0</v>
      </c>
      <c r="BG148" s="174">
        <f t="shared" si="16"/>
        <v>0</v>
      </c>
      <c r="BH148" s="174">
        <f t="shared" si="17"/>
        <v>0</v>
      </c>
      <c r="BI148" s="174">
        <f t="shared" si="18"/>
        <v>0</v>
      </c>
      <c r="BJ148" s="38" t="s">
        <v>8</v>
      </c>
      <c r="BK148" s="174">
        <f t="shared" si="19"/>
        <v>0</v>
      </c>
      <c r="BL148" s="38" t="s">
        <v>407</v>
      </c>
      <c r="BM148" s="173" t="s">
        <v>2227</v>
      </c>
    </row>
    <row r="149" spans="2:65" s="51" customFormat="1" ht="16.5" customHeight="1">
      <c r="B149" s="50"/>
      <c r="C149" s="163" t="s">
        <v>423</v>
      </c>
      <c r="D149" s="163" t="s">
        <v>248</v>
      </c>
      <c r="E149" s="164" t="s">
        <v>2228</v>
      </c>
      <c r="F149" s="165" t="s">
        <v>2229</v>
      </c>
      <c r="G149" s="166" t="s">
        <v>2230</v>
      </c>
      <c r="H149" s="167">
        <v>1</v>
      </c>
      <c r="I149" s="22"/>
      <c r="J149" s="168">
        <f t="shared" si="10"/>
        <v>0</v>
      </c>
      <c r="K149" s="165" t="s">
        <v>2169</v>
      </c>
      <c r="L149" s="50"/>
      <c r="M149" s="169" t="s">
        <v>1</v>
      </c>
      <c r="N149" s="170" t="s">
        <v>42</v>
      </c>
      <c r="P149" s="171">
        <f t="shared" si="11"/>
        <v>0</v>
      </c>
      <c r="Q149" s="171">
        <v>8.9999999999999998E-4</v>
      </c>
      <c r="R149" s="171">
        <f t="shared" si="12"/>
        <v>8.9999999999999998E-4</v>
      </c>
      <c r="S149" s="171">
        <v>0</v>
      </c>
      <c r="T149" s="172">
        <f t="shared" si="13"/>
        <v>0</v>
      </c>
      <c r="AR149" s="173" t="s">
        <v>407</v>
      </c>
      <c r="AT149" s="173" t="s">
        <v>248</v>
      </c>
      <c r="AU149" s="173" t="s">
        <v>86</v>
      </c>
      <c r="AY149" s="38" t="s">
        <v>245</v>
      </c>
      <c r="BE149" s="174">
        <f t="shared" si="14"/>
        <v>0</v>
      </c>
      <c r="BF149" s="174">
        <f t="shared" si="15"/>
        <v>0</v>
      </c>
      <c r="BG149" s="174">
        <f t="shared" si="16"/>
        <v>0</v>
      </c>
      <c r="BH149" s="174">
        <f t="shared" si="17"/>
        <v>0</v>
      </c>
      <c r="BI149" s="174">
        <f t="shared" si="18"/>
        <v>0</v>
      </c>
      <c r="BJ149" s="38" t="s">
        <v>8</v>
      </c>
      <c r="BK149" s="174">
        <f t="shared" si="19"/>
        <v>0</v>
      </c>
      <c r="BL149" s="38" t="s">
        <v>407</v>
      </c>
      <c r="BM149" s="173" t="s">
        <v>2231</v>
      </c>
    </row>
    <row r="150" spans="2:65" s="51" customFormat="1" ht="24.2" customHeight="1">
      <c r="B150" s="50"/>
      <c r="C150" s="163" t="s">
        <v>428</v>
      </c>
      <c r="D150" s="163" t="s">
        <v>248</v>
      </c>
      <c r="E150" s="164" t="s">
        <v>2232</v>
      </c>
      <c r="F150" s="165" t="s">
        <v>2233</v>
      </c>
      <c r="G150" s="166" t="s">
        <v>2230</v>
      </c>
      <c r="H150" s="167">
        <v>3</v>
      </c>
      <c r="I150" s="22"/>
      <c r="J150" s="168">
        <f t="shared" si="10"/>
        <v>0</v>
      </c>
      <c r="K150" s="165" t="s">
        <v>1</v>
      </c>
      <c r="L150" s="50"/>
      <c r="M150" s="169" t="s">
        <v>1</v>
      </c>
      <c r="N150" s="170" t="s">
        <v>42</v>
      </c>
      <c r="P150" s="171">
        <f t="shared" si="11"/>
        <v>0</v>
      </c>
      <c r="Q150" s="171">
        <v>8.9999999999999998E-4</v>
      </c>
      <c r="R150" s="171">
        <f t="shared" si="12"/>
        <v>2.7000000000000001E-3</v>
      </c>
      <c r="S150" s="171">
        <v>0</v>
      </c>
      <c r="T150" s="172">
        <f t="shared" si="13"/>
        <v>0</v>
      </c>
      <c r="AR150" s="173" t="s">
        <v>407</v>
      </c>
      <c r="AT150" s="173" t="s">
        <v>248</v>
      </c>
      <c r="AU150" s="173" t="s">
        <v>86</v>
      </c>
      <c r="AY150" s="38" t="s">
        <v>245</v>
      </c>
      <c r="BE150" s="174">
        <f t="shared" si="14"/>
        <v>0</v>
      </c>
      <c r="BF150" s="174">
        <f t="shared" si="15"/>
        <v>0</v>
      </c>
      <c r="BG150" s="174">
        <f t="shared" si="16"/>
        <v>0</v>
      </c>
      <c r="BH150" s="174">
        <f t="shared" si="17"/>
        <v>0</v>
      </c>
      <c r="BI150" s="174">
        <f t="shared" si="18"/>
        <v>0</v>
      </c>
      <c r="BJ150" s="38" t="s">
        <v>8</v>
      </c>
      <c r="BK150" s="174">
        <f t="shared" si="19"/>
        <v>0</v>
      </c>
      <c r="BL150" s="38" t="s">
        <v>407</v>
      </c>
      <c r="BM150" s="173" t="s">
        <v>2234</v>
      </c>
    </row>
    <row r="151" spans="2:65" s="51" customFormat="1" ht="24.2" customHeight="1">
      <c r="B151" s="50"/>
      <c r="C151" s="163" t="s">
        <v>7</v>
      </c>
      <c r="D151" s="163" t="s">
        <v>248</v>
      </c>
      <c r="E151" s="164" t="s">
        <v>2235</v>
      </c>
      <c r="F151" s="165" t="s">
        <v>2236</v>
      </c>
      <c r="G151" s="166" t="s">
        <v>361</v>
      </c>
      <c r="H151" s="167">
        <v>1</v>
      </c>
      <c r="I151" s="22"/>
      <c r="J151" s="168">
        <f t="shared" si="10"/>
        <v>0</v>
      </c>
      <c r="K151" s="165" t="s">
        <v>2169</v>
      </c>
      <c r="L151" s="50"/>
      <c r="M151" s="169" t="s">
        <v>1</v>
      </c>
      <c r="N151" s="170" t="s">
        <v>42</v>
      </c>
      <c r="P151" s="171">
        <f t="shared" si="11"/>
        <v>0</v>
      </c>
      <c r="Q151" s="171">
        <v>2.2000000000000001E-4</v>
      </c>
      <c r="R151" s="171">
        <f t="shared" si="12"/>
        <v>2.2000000000000001E-4</v>
      </c>
      <c r="S151" s="171">
        <v>0</v>
      </c>
      <c r="T151" s="172">
        <f t="shared" si="13"/>
        <v>0</v>
      </c>
      <c r="AR151" s="173" t="s">
        <v>407</v>
      </c>
      <c r="AT151" s="173" t="s">
        <v>248</v>
      </c>
      <c r="AU151" s="173" t="s">
        <v>86</v>
      </c>
      <c r="AY151" s="38" t="s">
        <v>245</v>
      </c>
      <c r="BE151" s="174">
        <f t="shared" si="14"/>
        <v>0</v>
      </c>
      <c r="BF151" s="174">
        <f t="shared" si="15"/>
        <v>0</v>
      </c>
      <c r="BG151" s="174">
        <f t="shared" si="16"/>
        <v>0</v>
      </c>
      <c r="BH151" s="174">
        <f t="shared" si="17"/>
        <v>0</v>
      </c>
      <c r="BI151" s="174">
        <f t="shared" si="18"/>
        <v>0</v>
      </c>
      <c r="BJ151" s="38" t="s">
        <v>8</v>
      </c>
      <c r="BK151" s="174">
        <f t="shared" si="19"/>
        <v>0</v>
      </c>
      <c r="BL151" s="38" t="s">
        <v>407</v>
      </c>
      <c r="BM151" s="173" t="s">
        <v>2237</v>
      </c>
    </row>
    <row r="152" spans="2:65" s="51" customFormat="1" ht="24.2" customHeight="1">
      <c r="B152" s="50"/>
      <c r="C152" s="163" t="s">
        <v>451</v>
      </c>
      <c r="D152" s="163" t="s">
        <v>248</v>
      </c>
      <c r="E152" s="164" t="s">
        <v>2238</v>
      </c>
      <c r="F152" s="165" t="s">
        <v>2239</v>
      </c>
      <c r="G152" s="166" t="s">
        <v>361</v>
      </c>
      <c r="H152" s="167">
        <v>2</v>
      </c>
      <c r="I152" s="22"/>
      <c r="J152" s="168">
        <f t="shared" si="10"/>
        <v>0</v>
      </c>
      <c r="K152" s="165" t="s">
        <v>2169</v>
      </c>
      <c r="L152" s="50"/>
      <c r="M152" s="169" t="s">
        <v>1</v>
      </c>
      <c r="N152" s="170" t="s">
        <v>42</v>
      </c>
      <c r="P152" s="171">
        <f t="shared" si="11"/>
        <v>0</v>
      </c>
      <c r="Q152" s="171">
        <v>1.7000000000000001E-4</v>
      </c>
      <c r="R152" s="171">
        <f t="shared" si="12"/>
        <v>3.4000000000000002E-4</v>
      </c>
      <c r="S152" s="171">
        <v>0</v>
      </c>
      <c r="T152" s="172">
        <f t="shared" si="13"/>
        <v>0</v>
      </c>
      <c r="AR152" s="173" t="s">
        <v>407</v>
      </c>
      <c r="AT152" s="173" t="s">
        <v>248</v>
      </c>
      <c r="AU152" s="173" t="s">
        <v>86</v>
      </c>
      <c r="AY152" s="38" t="s">
        <v>245</v>
      </c>
      <c r="BE152" s="174">
        <f t="shared" si="14"/>
        <v>0</v>
      </c>
      <c r="BF152" s="174">
        <f t="shared" si="15"/>
        <v>0</v>
      </c>
      <c r="BG152" s="174">
        <f t="shared" si="16"/>
        <v>0</v>
      </c>
      <c r="BH152" s="174">
        <f t="shared" si="17"/>
        <v>0</v>
      </c>
      <c r="BI152" s="174">
        <f t="shared" si="18"/>
        <v>0</v>
      </c>
      <c r="BJ152" s="38" t="s">
        <v>8</v>
      </c>
      <c r="BK152" s="174">
        <f t="shared" si="19"/>
        <v>0</v>
      </c>
      <c r="BL152" s="38" t="s">
        <v>407</v>
      </c>
      <c r="BM152" s="173" t="s">
        <v>2240</v>
      </c>
    </row>
    <row r="153" spans="2:65" s="51" customFormat="1" ht="24.2" customHeight="1">
      <c r="B153" s="50"/>
      <c r="C153" s="163" t="s">
        <v>455</v>
      </c>
      <c r="D153" s="163" t="s">
        <v>248</v>
      </c>
      <c r="E153" s="164" t="s">
        <v>2241</v>
      </c>
      <c r="F153" s="165" t="s">
        <v>2242</v>
      </c>
      <c r="G153" s="166" t="s">
        <v>361</v>
      </c>
      <c r="H153" s="167">
        <v>1</v>
      </c>
      <c r="I153" s="22"/>
      <c r="J153" s="168">
        <f t="shared" si="10"/>
        <v>0</v>
      </c>
      <c r="K153" s="165" t="s">
        <v>2169</v>
      </c>
      <c r="L153" s="50"/>
      <c r="M153" s="169" t="s">
        <v>1</v>
      </c>
      <c r="N153" s="170" t="s">
        <v>42</v>
      </c>
      <c r="P153" s="171">
        <f t="shared" si="11"/>
        <v>0</v>
      </c>
      <c r="Q153" s="171">
        <v>5.1999999999999995E-4</v>
      </c>
      <c r="R153" s="171">
        <f t="shared" si="12"/>
        <v>5.1999999999999995E-4</v>
      </c>
      <c r="S153" s="171">
        <v>0</v>
      </c>
      <c r="T153" s="172">
        <f t="shared" si="13"/>
        <v>0</v>
      </c>
      <c r="AR153" s="173" t="s">
        <v>407</v>
      </c>
      <c r="AT153" s="173" t="s">
        <v>248</v>
      </c>
      <c r="AU153" s="173" t="s">
        <v>86</v>
      </c>
      <c r="AY153" s="38" t="s">
        <v>245</v>
      </c>
      <c r="BE153" s="174">
        <f t="shared" si="14"/>
        <v>0</v>
      </c>
      <c r="BF153" s="174">
        <f t="shared" si="15"/>
        <v>0</v>
      </c>
      <c r="BG153" s="174">
        <f t="shared" si="16"/>
        <v>0</v>
      </c>
      <c r="BH153" s="174">
        <f t="shared" si="17"/>
        <v>0</v>
      </c>
      <c r="BI153" s="174">
        <f t="shared" si="18"/>
        <v>0</v>
      </c>
      <c r="BJ153" s="38" t="s">
        <v>8</v>
      </c>
      <c r="BK153" s="174">
        <f t="shared" si="19"/>
        <v>0</v>
      </c>
      <c r="BL153" s="38" t="s">
        <v>407</v>
      </c>
      <c r="BM153" s="173" t="s">
        <v>2243</v>
      </c>
    </row>
    <row r="154" spans="2:65" s="51" customFormat="1" ht="24.2" customHeight="1">
      <c r="B154" s="50"/>
      <c r="C154" s="163" t="s">
        <v>472</v>
      </c>
      <c r="D154" s="163" t="s">
        <v>248</v>
      </c>
      <c r="E154" s="164" t="s">
        <v>2244</v>
      </c>
      <c r="F154" s="165" t="s">
        <v>2245</v>
      </c>
      <c r="G154" s="166" t="s">
        <v>361</v>
      </c>
      <c r="H154" s="167">
        <v>2</v>
      </c>
      <c r="I154" s="22"/>
      <c r="J154" s="168">
        <f t="shared" si="10"/>
        <v>0</v>
      </c>
      <c r="K154" s="165" t="s">
        <v>2169</v>
      </c>
      <c r="L154" s="50"/>
      <c r="M154" s="169" t="s">
        <v>1</v>
      </c>
      <c r="N154" s="170" t="s">
        <v>42</v>
      </c>
      <c r="P154" s="171">
        <f t="shared" si="11"/>
        <v>0</v>
      </c>
      <c r="Q154" s="171">
        <v>1.2E-4</v>
      </c>
      <c r="R154" s="171">
        <f t="shared" si="12"/>
        <v>2.4000000000000001E-4</v>
      </c>
      <c r="S154" s="171">
        <v>0</v>
      </c>
      <c r="T154" s="172">
        <f t="shared" si="13"/>
        <v>0</v>
      </c>
      <c r="AR154" s="173" t="s">
        <v>407</v>
      </c>
      <c r="AT154" s="173" t="s">
        <v>248</v>
      </c>
      <c r="AU154" s="173" t="s">
        <v>86</v>
      </c>
      <c r="AY154" s="38" t="s">
        <v>245</v>
      </c>
      <c r="BE154" s="174">
        <f t="shared" si="14"/>
        <v>0</v>
      </c>
      <c r="BF154" s="174">
        <f t="shared" si="15"/>
        <v>0</v>
      </c>
      <c r="BG154" s="174">
        <f t="shared" si="16"/>
        <v>0</v>
      </c>
      <c r="BH154" s="174">
        <f t="shared" si="17"/>
        <v>0</v>
      </c>
      <c r="BI154" s="174">
        <f t="shared" si="18"/>
        <v>0</v>
      </c>
      <c r="BJ154" s="38" t="s">
        <v>8</v>
      </c>
      <c r="BK154" s="174">
        <f t="shared" si="19"/>
        <v>0</v>
      </c>
      <c r="BL154" s="38" t="s">
        <v>407</v>
      </c>
      <c r="BM154" s="173" t="s">
        <v>2246</v>
      </c>
    </row>
    <row r="155" spans="2:65" s="51" customFormat="1" ht="24.2" customHeight="1">
      <c r="B155" s="50"/>
      <c r="C155" s="163" t="s">
        <v>476</v>
      </c>
      <c r="D155" s="163" t="s">
        <v>248</v>
      </c>
      <c r="E155" s="164" t="s">
        <v>2247</v>
      </c>
      <c r="F155" s="165" t="s">
        <v>2248</v>
      </c>
      <c r="G155" s="166" t="s">
        <v>361</v>
      </c>
      <c r="H155" s="167">
        <v>4</v>
      </c>
      <c r="I155" s="22"/>
      <c r="J155" s="168">
        <f t="shared" si="10"/>
        <v>0</v>
      </c>
      <c r="K155" s="165" t="s">
        <v>2169</v>
      </c>
      <c r="L155" s="50"/>
      <c r="M155" s="169" t="s">
        <v>1</v>
      </c>
      <c r="N155" s="170" t="s">
        <v>42</v>
      </c>
      <c r="P155" s="171">
        <f t="shared" si="11"/>
        <v>0</v>
      </c>
      <c r="Q155" s="171">
        <v>4.0000000000000002E-4</v>
      </c>
      <c r="R155" s="171">
        <f t="shared" si="12"/>
        <v>1.6000000000000001E-3</v>
      </c>
      <c r="S155" s="171">
        <v>0</v>
      </c>
      <c r="T155" s="172">
        <f t="shared" si="13"/>
        <v>0</v>
      </c>
      <c r="AR155" s="173" t="s">
        <v>407</v>
      </c>
      <c r="AT155" s="173" t="s">
        <v>248</v>
      </c>
      <c r="AU155" s="173" t="s">
        <v>86</v>
      </c>
      <c r="AY155" s="38" t="s">
        <v>245</v>
      </c>
      <c r="BE155" s="174">
        <f t="shared" si="14"/>
        <v>0</v>
      </c>
      <c r="BF155" s="174">
        <f t="shared" si="15"/>
        <v>0</v>
      </c>
      <c r="BG155" s="174">
        <f t="shared" si="16"/>
        <v>0</v>
      </c>
      <c r="BH155" s="174">
        <f t="shared" si="17"/>
        <v>0</v>
      </c>
      <c r="BI155" s="174">
        <f t="shared" si="18"/>
        <v>0</v>
      </c>
      <c r="BJ155" s="38" t="s">
        <v>8</v>
      </c>
      <c r="BK155" s="174">
        <f t="shared" si="19"/>
        <v>0</v>
      </c>
      <c r="BL155" s="38" t="s">
        <v>407</v>
      </c>
      <c r="BM155" s="173" t="s">
        <v>2249</v>
      </c>
    </row>
    <row r="156" spans="2:65" s="51" customFormat="1" ht="24.2" customHeight="1">
      <c r="B156" s="50"/>
      <c r="C156" s="163" t="s">
        <v>484</v>
      </c>
      <c r="D156" s="163" t="s">
        <v>248</v>
      </c>
      <c r="E156" s="164" t="s">
        <v>2250</v>
      </c>
      <c r="F156" s="165" t="s">
        <v>2251</v>
      </c>
      <c r="G156" s="166" t="s">
        <v>361</v>
      </c>
      <c r="H156" s="167">
        <v>1</v>
      </c>
      <c r="I156" s="22"/>
      <c r="J156" s="168">
        <f t="shared" si="10"/>
        <v>0</v>
      </c>
      <c r="K156" s="165" t="s">
        <v>2169</v>
      </c>
      <c r="L156" s="50"/>
      <c r="M156" s="169" t="s">
        <v>1</v>
      </c>
      <c r="N156" s="170" t="s">
        <v>42</v>
      </c>
      <c r="P156" s="171">
        <f t="shared" si="11"/>
        <v>0</v>
      </c>
      <c r="Q156" s="171">
        <v>5.6999999999999998E-4</v>
      </c>
      <c r="R156" s="171">
        <f t="shared" si="12"/>
        <v>5.6999999999999998E-4</v>
      </c>
      <c r="S156" s="171">
        <v>0</v>
      </c>
      <c r="T156" s="172">
        <f t="shared" si="13"/>
        <v>0</v>
      </c>
      <c r="AR156" s="173" t="s">
        <v>407</v>
      </c>
      <c r="AT156" s="173" t="s">
        <v>248</v>
      </c>
      <c r="AU156" s="173" t="s">
        <v>86</v>
      </c>
      <c r="AY156" s="38" t="s">
        <v>245</v>
      </c>
      <c r="BE156" s="174">
        <f t="shared" si="14"/>
        <v>0</v>
      </c>
      <c r="BF156" s="174">
        <f t="shared" si="15"/>
        <v>0</v>
      </c>
      <c r="BG156" s="174">
        <f t="shared" si="16"/>
        <v>0</v>
      </c>
      <c r="BH156" s="174">
        <f t="shared" si="17"/>
        <v>0</v>
      </c>
      <c r="BI156" s="174">
        <f t="shared" si="18"/>
        <v>0</v>
      </c>
      <c r="BJ156" s="38" t="s">
        <v>8</v>
      </c>
      <c r="BK156" s="174">
        <f t="shared" si="19"/>
        <v>0</v>
      </c>
      <c r="BL156" s="38" t="s">
        <v>407</v>
      </c>
      <c r="BM156" s="173" t="s">
        <v>2252</v>
      </c>
    </row>
    <row r="157" spans="2:65" s="51" customFormat="1" ht="24.2" customHeight="1">
      <c r="B157" s="50"/>
      <c r="C157" s="163" t="s">
        <v>489</v>
      </c>
      <c r="D157" s="163" t="s">
        <v>248</v>
      </c>
      <c r="E157" s="164" t="s">
        <v>2253</v>
      </c>
      <c r="F157" s="165" t="s">
        <v>2254</v>
      </c>
      <c r="G157" s="166" t="s">
        <v>361</v>
      </c>
      <c r="H157" s="167">
        <v>8</v>
      </c>
      <c r="I157" s="22"/>
      <c r="J157" s="168">
        <f t="shared" si="10"/>
        <v>0</v>
      </c>
      <c r="K157" s="165" t="s">
        <v>2169</v>
      </c>
      <c r="L157" s="50"/>
      <c r="M157" s="169" t="s">
        <v>1</v>
      </c>
      <c r="N157" s="170" t="s">
        <v>42</v>
      </c>
      <c r="P157" s="171">
        <f t="shared" si="11"/>
        <v>0</v>
      </c>
      <c r="Q157" s="171">
        <v>2.3000000000000001E-4</v>
      </c>
      <c r="R157" s="171">
        <f t="shared" si="12"/>
        <v>1.8400000000000001E-3</v>
      </c>
      <c r="S157" s="171">
        <v>0</v>
      </c>
      <c r="T157" s="172">
        <f t="shared" si="13"/>
        <v>0</v>
      </c>
      <c r="AR157" s="173" t="s">
        <v>407</v>
      </c>
      <c r="AT157" s="173" t="s">
        <v>248</v>
      </c>
      <c r="AU157" s="173" t="s">
        <v>86</v>
      </c>
      <c r="AY157" s="38" t="s">
        <v>245</v>
      </c>
      <c r="BE157" s="174">
        <f t="shared" si="14"/>
        <v>0</v>
      </c>
      <c r="BF157" s="174">
        <f t="shared" si="15"/>
        <v>0</v>
      </c>
      <c r="BG157" s="174">
        <f t="shared" si="16"/>
        <v>0</v>
      </c>
      <c r="BH157" s="174">
        <f t="shared" si="17"/>
        <v>0</v>
      </c>
      <c r="BI157" s="174">
        <f t="shared" si="18"/>
        <v>0</v>
      </c>
      <c r="BJ157" s="38" t="s">
        <v>8</v>
      </c>
      <c r="BK157" s="174">
        <f t="shared" si="19"/>
        <v>0</v>
      </c>
      <c r="BL157" s="38" t="s">
        <v>407</v>
      </c>
      <c r="BM157" s="173" t="s">
        <v>2255</v>
      </c>
    </row>
    <row r="158" spans="2:65" s="51" customFormat="1" ht="24.2" customHeight="1">
      <c r="B158" s="50"/>
      <c r="C158" s="163" t="s">
        <v>494</v>
      </c>
      <c r="D158" s="163" t="s">
        <v>248</v>
      </c>
      <c r="E158" s="164" t="s">
        <v>2256</v>
      </c>
      <c r="F158" s="165" t="s">
        <v>2257</v>
      </c>
      <c r="G158" s="166" t="s">
        <v>361</v>
      </c>
      <c r="H158" s="167">
        <v>8</v>
      </c>
      <c r="I158" s="22"/>
      <c r="J158" s="168">
        <f t="shared" si="10"/>
        <v>0</v>
      </c>
      <c r="K158" s="165" t="s">
        <v>2169</v>
      </c>
      <c r="L158" s="50"/>
      <c r="M158" s="169" t="s">
        <v>1</v>
      </c>
      <c r="N158" s="170" t="s">
        <v>42</v>
      </c>
      <c r="P158" s="171">
        <f t="shared" si="11"/>
        <v>0</v>
      </c>
      <c r="Q158" s="171">
        <v>3.5E-4</v>
      </c>
      <c r="R158" s="171">
        <f t="shared" si="12"/>
        <v>2.8E-3</v>
      </c>
      <c r="S158" s="171">
        <v>0</v>
      </c>
      <c r="T158" s="172">
        <f t="shared" si="13"/>
        <v>0</v>
      </c>
      <c r="AR158" s="173" t="s">
        <v>407</v>
      </c>
      <c r="AT158" s="173" t="s">
        <v>248</v>
      </c>
      <c r="AU158" s="173" t="s">
        <v>86</v>
      </c>
      <c r="AY158" s="38" t="s">
        <v>245</v>
      </c>
      <c r="BE158" s="174">
        <f t="shared" si="14"/>
        <v>0</v>
      </c>
      <c r="BF158" s="174">
        <f t="shared" si="15"/>
        <v>0</v>
      </c>
      <c r="BG158" s="174">
        <f t="shared" si="16"/>
        <v>0</v>
      </c>
      <c r="BH158" s="174">
        <f t="shared" si="17"/>
        <v>0</v>
      </c>
      <c r="BI158" s="174">
        <f t="shared" si="18"/>
        <v>0</v>
      </c>
      <c r="BJ158" s="38" t="s">
        <v>8</v>
      </c>
      <c r="BK158" s="174">
        <f t="shared" si="19"/>
        <v>0</v>
      </c>
      <c r="BL158" s="38" t="s">
        <v>407</v>
      </c>
      <c r="BM158" s="173" t="s">
        <v>2258</v>
      </c>
    </row>
    <row r="159" spans="2:65" s="51" customFormat="1" ht="24.2" customHeight="1">
      <c r="B159" s="50"/>
      <c r="C159" s="163" t="s">
        <v>499</v>
      </c>
      <c r="D159" s="163" t="s">
        <v>248</v>
      </c>
      <c r="E159" s="164" t="s">
        <v>2259</v>
      </c>
      <c r="F159" s="165" t="s">
        <v>2260</v>
      </c>
      <c r="G159" s="166" t="s">
        <v>361</v>
      </c>
      <c r="H159" s="167">
        <v>2</v>
      </c>
      <c r="I159" s="22"/>
      <c r="J159" s="168">
        <f t="shared" si="10"/>
        <v>0</v>
      </c>
      <c r="K159" s="165" t="s">
        <v>2169</v>
      </c>
      <c r="L159" s="50"/>
      <c r="M159" s="169" t="s">
        <v>1</v>
      </c>
      <c r="N159" s="170" t="s">
        <v>42</v>
      </c>
      <c r="P159" s="171">
        <f t="shared" si="11"/>
        <v>0</v>
      </c>
      <c r="Q159" s="171">
        <v>5.5000000000000003E-4</v>
      </c>
      <c r="R159" s="171">
        <f t="shared" si="12"/>
        <v>1.1000000000000001E-3</v>
      </c>
      <c r="S159" s="171">
        <v>0</v>
      </c>
      <c r="T159" s="172">
        <f t="shared" si="13"/>
        <v>0</v>
      </c>
      <c r="AR159" s="173" t="s">
        <v>407</v>
      </c>
      <c r="AT159" s="173" t="s">
        <v>248</v>
      </c>
      <c r="AU159" s="173" t="s">
        <v>86</v>
      </c>
      <c r="AY159" s="38" t="s">
        <v>245</v>
      </c>
      <c r="BE159" s="174">
        <f t="shared" si="14"/>
        <v>0</v>
      </c>
      <c r="BF159" s="174">
        <f t="shared" si="15"/>
        <v>0</v>
      </c>
      <c r="BG159" s="174">
        <f t="shared" si="16"/>
        <v>0</v>
      </c>
      <c r="BH159" s="174">
        <f t="shared" si="17"/>
        <v>0</v>
      </c>
      <c r="BI159" s="174">
        <f t="shared" si="18"/>
        <v>0</v>
      </c>
      <c r="BJ159" s="38" t="s">
        <v>8</v>
      </c>
      <c r="BK159" s="174">
        <f t="shared" si="19"/>
        <v>0</v>
      </c>
      <c r="BL159" s="38" t="s">
        <v>407</v>
      </c>
      <c r="BM159" s="173" t="s">
        <v>2261</v>
      </c>
    </row>
    <row r="160" spans="2:65" s="51" customFormat="1" ht="21.75" customHeight="1">
      <c r="B160" s="50"/>
      <c r="C160" s="163" t="s">
        <v>503</v>
      </c>
      <c r="D160" s="163" t="s">
        <v>248</v>
      </c>
      <c r="E160" s="164" t="s">
        <v>2262</v>
      </c>
      <c r="F160" s="165" t="s">
        <v>2263</v>
      </c>
      <c r="G160" s="166" t="s">
        <v>361</v>
      </c>
      <c r="H160" s="167">
        <v>1</v>
      </c>
      <c r="I160" s="22"/>
      <c r="J160" s="168">
        <f t="shared" si="10"/>
        <v>0</v>
      </c>
      <c r="K160" s="165" t="s">
        <v>2169</v>
      </c>
      <c r="L160" s="50"/>
      <c r="M160" s="169" t="s">
        <v>1</v>
      </c>
      <c r="N160" s="170" t="s">
        <v>42</v>
      </c>
      <c r="P160" s="171">
        <f t="shared" si="11"/>
        <v>0</v>
      </c>
      <c r="Q160" s="171">
        <v>2.0000000000000002E-5</v>
      </c>
      <c r="R160" s="171">
        <f t="shared" si="12"/>
        <v>2.0000000000000002E-5</v>
      </c>
      <c r="S160" s="171">
        <v>0</v>
      </c>
      <c r="T160" s="172">
        <f t="shared" si="13"/>
        <v>0</v>
      </c>
      <c r="AR160" s="173" t="s">
        <v>407</v>
      </c>
      <c r="AT160" s="173" t="s">
        <v>248</v>
      </c>
      <c r="AU160" s="173" t="s">
        <v>86</v>
      </c>
      <c r="AY160" s="38" t="s">
        <v>245</v>
      </c>
      <c r="BE160" s="174">
        <f t="shared" si="14"/>
        <v>0</v>
      </c>
      <c r="BF160" s="174">
        <f t="shared" si="15"/>
        <v>0</v>
      </c>
      <c r="BG160" s="174">
        <f t="shared" si="16"/>
        <v>0</v>
      </c>
      <c r="BH160" s="174">
        <f t="shared" si="17"/>
        <v>0</v>
      </c>
      <c r="BI160" s="174">
        <f t="shared" si="18"/>
        <v>0</v>
      </c>
      <c r="BJ160" s="38" t="s">
        <v>8</v>
      </c>
      <c r="BK160" s="174">
        <f t="shared" si="19"/>
        <v>0</v>
      </c>
      <c r="BL160" s="38" t="s">
        <v>407</v>
      </c>
      <c r="BM160" s="173" t="s">
        <v>2264</v>
      </c>
    </row>
    <row r="161" spans="2:65" s="51" customFormat="1" ht="33" customHeight="1">
      <c r="B161" s="50"/>
      <c r="C161" s="190" t="s">
        <v>89</v>
      </c>
      <c r="D161" s="190" t="s">
        <v>376</v>
      </c>
      <c r="E161" s="191" t="s">
        <v>2265</v>
      </c>
      <c r="F161" s="192" t="s">
        <v>2266</v>
      </c>
      <c r="G161" s="193" t="s">
        <v>361</v>
      </c>
      <c r="H161" s="194">
        <v>1</v>
      </c>
      <c r="I161" s="25"/>
      <c r="J161" s="195">
        <f t="shared" si="10"/>
        <v>0</v>
      </c>
      <c r="K161" s="192" t="s">
        <v>1</v>
      </c>
      <c r="L161" s="196"/>
      <c r="M161" s="197" t="s">
        <v>1</v>
      </c>
      <c r="N161" s="198" t="s">
        <v>42</v>
      </c>
      <c r="P161" s="171">
        <f t="shared" si="11"/>
        <v>0</v>
      </c>
      <c r="Q161" s="171">
        <v>0</v>
      </c>
      <c r="R161" s="171">
        <f t="shared" si="12"/>
        <v>0</v>
      </c>
      <c r="S161" s="171">
        <v>0</v>
      </c>
      <c r="T161" s="172">
        <f t="shared" si="13"/>
        <v>0</v>
      </c>
      <c r="AR161" s="173" t="s">
        <v>511</v>
      </c>
      <c r="AT161" s="173" t="s">
        <v>376</v>
      </c>
      <c r="AU161" s="173" t="s">
        <v>86</v>
      </c>
      <c r="AY161" s="38" t="s">
        <v>245</v>
      </c>
      <c r="BE161" s="174">
        <f t="shared" si="14"/>
        <v>0</v>
      </c>
      <c r="BF161" s="174">
        <f t="shared" si="15"/>
        <v>0</v>
      </c>
      <c r="BG161" s="174">
        <f t="shared" si="16"/>
        <v>0</v>
      </c>
      <c r="BH161" s="174">
        <f t="shared" si="17"/>
        <v>0</v>
      </c>
      <c r="BI161" s="174">
        <f t="shared" si="18"/>
        <v>0</v>
      </c>
      <c r="BJ161" s="38" t="s">
        <v>8</v>
      </c>
      <c r="BK161" s="174">
        <f t="shared" si="19"/>
        <v>0</v>
      </c>
      <c r="BL161" s="38" t="s">
        <v>407</v>
      </c>
      <c r="BM161" s="173" t="s">
        <v>2267</v>
      </c>
    </row>
    <row r="162" spans="2:65" s="51" customFormat="1" ht="24.2" customHeight="1">
      <c r="B162" s="50"/>
      <c r="C162" s="163" t="s">
        <v>511</v>
      </c>
      <c r="D162" s="163" t="s">
        <v>248</v>
      </c>
      <c r="E162" s="164" t="s">
        <v>2268</v>
      </c>
      <c r="F162" s="165" t="s">
        <v>2269</v>
      </c>
      <c r="G162" s="166" t="s">
        <v>361</v>
      </c>
      <c r="H162" s="167">
        <v>8</v>
      </c>
      <c r="I162" s="22"/>
      <c r="J162" s="168">
        <f t="shared" si="10"/>
        <v>0</v>
      </c>
      <c r="K162" s="165" t="s">
        <v>1</v>
      </c>
      <c r="L162" s="50"/>
      <c r="M162" s="169" t="s">
        <v>1</v>
      </c>
      <c r="N162" s="170" t="s">
        <v>42</v>
      </c>
      <c r="P162" s="171">
        <f t="shared" si="11"/>
        <v>0</v>
      </c>
      <c r="Q162" s="171">
        <v>3.2699999999999999E-3</v>
      </c>
      <c r="R162" s="171">
        <f t="shared" si="12"/>
        <v>2.6159999999999999E-2</v>
      </c>
      <c r="S162" s="171">
        <v>0</v>
      </c>
      <c r="T162" s="172">
        <f t="shared" si="13"/>
        <v>0</v>
      </c>
      <c r="AR162" s="173" t="s">
        <v>407</v>
      </c>
      <c r="AT162" s="173" t="s">
        <v>248</v>
      </c>
      <c r="AU162" s="173" t="s">
        <v>86</v>
      </c>
      <c r="AY162" s="38" t="s">
        <v>245</v>
      </c>
      <c r="BE162" s="174">
        <f t="shared" si="14"/>
        <v>0</v>
      </c>
      <c r="BF162" s="174">
        <f t="shared" si="15"/>
        <v>0</v>
      </c>
      <c r="BG162" s="174">
        <f t="shared" si="16"/>
        <v>0</v>
      </c>
      <c r="BH162" s="174">
        <f t="shared" si="17"/>
        <v>0</v>
      </c>
      <c r="BI162" s="174">
        <f t="shared" si="18"/>
        <v>0</v>
      </c>
      <c r="BJ162" s="38" t="s">
        <v>8</v>
      </c>
      <c r="BK162" s="174">
        <f t="shared" si="19"/>
        <v>0</v>
      </c>
      <c r="BL162" s="38" t="s">
        <v>407</v>
      </c>
      <c r="BM162" s="173" t="s">
        <v>2270</v>
      </c>
    </row>
    <row r="163" spans="2:65" s="51" customFormat="1" ht="24.2" customHeight="1">
      <c r="B163" s="50"/>
      <c r="C163" s="163" t="s">
        <v>515</v>
      </c>
      <c r="D163" s="163" t="s">
        <v>248</v>
      </c>
      <c r="E163" s="164" t="s">
        <v>2271</v>
      </c>
      <c r="F163" s="165" t="s">
        <v>2272</v>
      </c>
      <c r="G163" s="166" t="s">
        <v>566</v>
      </c>
      <c r="H163" s="167">
        <v>160</v>
      </c>
      <c r="I163" s="22"/>
      <c r="J163" s="168">
        <f t="shared" si="10"/>
        <v>0</v>
      </c>
      <c r="K163" s="165" t="s">
        <v>2169</v>
      </c>
      <c r="L163" s="50"/>
      <c r="M163" s="169" t="s">
        <v>1</v>
      </c>
      <c r="N163" s="170" t="s">
        <v>42</v>
      </c>
      <c r="P163" s="171">
        <f t="shared" si="11"/>
        <v>0</v>
      </c>
      <c r="Q163" s="171">
        <v>1.9000000000000001E-4</v>
      </c>
      <c r="R163" s="171">
        <f t="shared" si="12"/>
        <v>3.0400000000000003E-2</v>
      </c>
      <c r="S163" s="171">
        <v>0</v>
      </c>
      <c r="T163" s="172">
        <f t="shared" si="13"/>
        <v>0</v>
      </c>
      <c r="AR163" s="173" t="s">
        <v>407</v>
      </c>
      <c r="AT163" s="173" t="s">
        <v>248</v>
      </c>
      <c r="AU163" s="173" t="s">
        <v>86</v>
      </c>
      <c r="AY163" s="38" t="s">
        <v>245</v>
      </c>
      <c r="BE163" s="174">
        <f t="shared" si="14"/>
        <v>0</v>
      </c>
      <c r="BF163" s="174">
        <f t="shared" si="15"/>
        <v>0</v>
      </c>
      <c r="BG163" s="174">
        <f t="shared" si="16"/>
        <v>0</v>
      </c>
      <c r="BH163" s="174">
        <f t="shared" si="17"/>
        <v>0</v>
      </c>
      <c r="BI163" s="174">
        <f t="shared" si="18"/>
        <v>0</v>
      </c>
      <c r="BJ163" s="38" t="s">
        <v>8</v>
      </c>
      <c r="BK163" s="174">
        <f t="shared" si="19"/>
        <v>0</v>
      </c>
      <c r="BL163" s="38" t="s">
        <v>407</v>
      </c>
      <c r="BM163" s="173" t="s">
        <v>2273</v>
      </c>
    </row>
    <row r="164" spans="2:65" s="51" customFormat="1" ht="21.75" customHeight="1">
      <c r="B164" s="50"/>
      <c r="C164" s="163" t="s">
        <v>554</v>
      </c>
      <c r="D164" s="163" t="s">
        <v>248</v>
      </c>
      <c r="E164" s="164" t="s">
        <v>2274</v>
      </c>
      <c r="F164" s="165" t="s">
        <v>2275</v>
      </c>
      <c r="G164" s="166" t="s">
        <v>566</v>
      </c>
      <c r="H164" s="167">
        <v>160</v>
      </c>
      <c r="I164" s="22"/>
      <c r="J164" s="168">
        <f t="shared" si="10"/>
        <v>0</v>
      </c>
      <c r="K164" s="165" t="s">
        <v>2169</v>
      </c>
      <c r="L164" s="50"/>
      <c r="M164" s="169" t="s">
        <v>1</v>
      </c>
      <c r="N164" s="170" t="s">
        <v>42</v>
      </c>
      <c r="P164" s="171">
        <f t="shared" si="11"/>
        <v>0</v>
      </c>
      <c r="Q164" s="171">
        <v>1.0000000000000001E-5</v>
      </c>
      <c r="R164" s="171">
        <f t="shared" si="12"/>
        <v>1.6000000000000001E-3</v>
      </c>
      <c r="S164" s="171">
        <v>0</v>
      </c>
      <c r="T164" s="172">
        <f t="shared" si="13"/>
        <v>0</v>
      </c>
      <c r="AR164" s="173" t="s">
        <v>407</v>
      </c>
      <c r="AT164" s="173" t="s">
        <v>248</v>
      </c>
      <c r="AU164" s="173" t="s">
        <v>86</v>
      </c>
      <c r="AY164" s="38" t="s">
        <v>245</v>
      </c>
      <c r="BE164" s="174">
        <f t="shared" si="14"/>
        <v>0</v>
      </c>
      <c r="BF164" s="174">
        <f t="shared" si="15"/>
        <v>0</v>
      </c>
      <c r="BG164" s="174">
        <f t="shared" si="16"/>
        <v>0</v>
      </c>
      <c r="BH164" s="174">
        <f t="shared" si="17"/>
        <v>0</v>
      </c>
      <c r="BI164" s="174">
        <f t="shared" si="18"/>
        <v>0</v>
      </c>
      <c r="BJ164" s="38" t="s">
        <v>8</v>
      </c>
      <c r="BK164" s="174">
        <f t="shared" si="19"/>
        <v>0</v>
      </c>
      <c r="BL164" s="38" t="s">
        <v>407</v>
      </c>
      <c r="BM164" s="173" t="s">
        <v>2276</v>
      </c>
    </row>
    <row r="165" spans="2:65" s="51" customFormat="1" ht="33" customHeight="1">
      <c r="B165" s="50"/>
      <c r="C165" s="190" t="s">
        <v>559</v>
      </c>
      <c r="D165" s="190" t="s">
        <v>376</v>
      </c>
      <c r="E165" s="191" t="s">
        <v>2277</v>
      </c>
      <c r="F165" s="192" t="s">
        <v>2278</v>
      </c>
      <c r="G165" s="193" t="s">
        <v>2230</v>
      </c>
      <c r="H165" s="194">
        <v>1</v>
      </c>
      <c r="I165" s="25"/>
      <c r="J165" s="195">
        <f t="shared" si="10"/>
        <v>0</v>
      </c>
      <c r="K165" s="192" t="s">
        <v>1</v>
      </c>
      <c r="L165" s="196"/>
      <c r="M165" s="197" t="s">
        <v>1</v>
      </c>
      <c r="N165" s="198" t="s">
        <v>42</v>
      </c>
      <c r="P165" s="171">
        <f t="shared" si="11"/>
        <v>0</v>
      </c>
      <c r="Q165" s="171">
        <v>0</v>
      </c>
      <c r="R165" s="171">
        <f t="shared" si="12"/>
        <v>0</v>
      </c>
      <c r="S165" s="171">
        <v>0</v>
      </c>
      <c r="T165" s="172">
        <f t="shared" si="13"/>
        <v>0</v>
      </c>
      <c r="AR165" s="173" t="s">
        <v>511</v>
      </c>
      <c r="AT165" s="173" t="s">
        <v>376</v>
      </c>
      <c r="AU165" s="173" t="s">
        <v>86</v>
      </c>
      <c r="AY165" s="38" t="s">
        <v>245</v>
      </c>
      <c r="BE165" s="174">
        <f t="shared" si="14"/>
        <v>0</v>
      </c>
      <c r="BF165" s="174">
        <f t="shared" si="15"/>
        <v>0</v>
      </c>
      <c r="BG165" s="174">
        <f t="shared" si="16"/>
        <v>0</v>
      </c>
      <c r="BH165" s="174">
        <f t="shared" si="17"/>
        <v>0</v>
      </c>
      <c r="BI165" s="174">
        <f t="shared" si="18"/>
        <v>0</v>
      </c>
      <c r="BJ165" s="38" t="s">
        <v>8</v>
      </c>
      <c r="BK165" s="174">
        <f t="shared" si="19"/>
        <v>0</v>
      </c>
      <c r="BL165" s="38" t="s">
        <v>407</v>
      </c>
      <c r="BM165" s="173" t="s">
        <v>2279</v>
      </c>
    </row>
    <row r="166" spans="2:65" s="51" customFormat="1" ht="24.2" customHeight="1">
      <c r="B166" s="50"/>
      <c r="C166" s="163" t="s">
        <v>563</v>
      </c>
      <c r="D166" s="163" t="s">
        <v>248</v>
      </c>
      <c r="E166" s="164" t="s">
        <v>2280</v>
      </c>
      <c r="F166" s="165" t="s">
        <v>2281</v>
      </c>
      <c r="G166" s="166" t="s">
        <v>283</v>
      </c>
      <c r="H166" s="167">
        <v>0.20799999999999999</v>
      </c>
      <c r="I166" s="22"/>
      <c r="J166" s="168">
        <f t="shared" si="10"/>
        <v>0</v>
      </c>
      <c r="K166" s="165" t="s">
        <v>2169</v>
      </c>
      <c r="L166" s="50"/>
      <c r="M166" s="169" t="s">
        <v>1</v>
      </c>
      <c r="N166" s="170" t="s">
        <v>42</v>
      </c>
      <c r="P166" s="171">
        <f t="shared" si="11"/>
        <v>0</v>
      </c>
      <c r="Q166" s="171">
        <v>0</v>
      </c>
      <c r="R166" s="171">
        <f t="shared" si="12"/>
        <v>0</v>
      </c>
      <c r="S166" s="171">
        <v>0</v>
      </c>
      <c r="T166" s="172">
        <f t="shared" si="13"/>
        <v>0</v>
      </c>
      <c r="AR166" s="173" t="s">
        <v>407</v>
      </c>
      <c r="AT166" s="173" t="s">
        <v>248</v>
      </c>
      <c r="AU166" s="173" t="s">
        <v>86</v>
      </c>
      <c r="AY166" s="38" t="s">
        <v>245</v>
      </c>
      <c r="BE166" s="174">
        <f t="shared" si="14"/>
        <v>0</v>
      </c>
      <c r="BF166" s="174">
        <f t="shared" si="15"/>
        <v>0</v>
      </c>
      <c r="BG166" s="174">
        <f t="shared" si="16"/>
        <v>0</v>
      </c>
      <c r="BH166" s="174">
        <f t="shared" si="17"/>
        <v>0</v>
      </c>
      <c r="BI166" s="174">
        <f t="shared" si="18"/>
        <v>0</v>
      </c>
      <c r="BJ166" s="38" t="s">
        <v>8</v>
      </c>
      <c r="BK166" s="174">
        <f t="shared" si="19"/>
        <v>0</v>
      </c>
      <c r="BL166" s="38" t="s">
        <v>407</v>
      </c>
      <c r="BM166" s="173" t="s">
        <v>2282</v>
      </c>
    </row>
    <row r="167" spans="2:65" s="152" customFormat="1" ht="22.9" customHeight="1">
      <c r="B167" s="151"/>
      <c r="D167" s="153" t="s">
        <v>76</v>
      </c>
      <c r="E167" s="161" t="s">
        <v>2283</v>
      </c>
      <c r="F167" s="161" t="s">
        <v>2284</v>
      </c>
      <c r="I167" s="21"/>
      <c r="J167" s="162">
        <f>BK167</f>
        <v>0</v>
      </c>
      <c r="L167" s="151"/>
      <c r="M167" s="156"/>
      <c r="P167" s="157">
        <f>SUM(P168:P182)</f>
        <v>0</v>
      </c>
      <c r="R167" s="157">
        <f>SUM(R168:R182)</f>
        <v>0.29207999999999995</v>
      </c>
      <c r="T167" s="158">
        <f>SUM(T168:T182)</f>
        <v>0</v>
      </c>
      <c r="AR167" s="153" t="s">
        <v>86</v>
      </c>
      <c r="AT167" s="159" t="s">
        <v>76</v>
      </c>
      <c r="AU167" s="159" t="s">
        <v>8</v>
      </c>
      <c r="AY167" s="153" t="s">
        <v>245</v>
      </c>
      <c r="BK167" s="160">
        <f>SUM(BK168:BK182)</f>
        <v>0</v>
      </c>
    </row>
    <row r="168" spans="2:65" s="51" customFormat="1" ht="16.5" customHeight="1">
      <c r="B168" s="50"/>
      <c r="C168" s="163" t="s">
        <v>577</v>
      </c>
      <c r="D168" s="163" t="s">
        <v>248</v>
      </c>
      <c r="E168" s="164" t="s">
        <v>2285</v>
      </c>
      <c r="F168" s="165" t="s">
        <v>2286</v>
      </c>
      <c r="G168" s="166" t="s">
        <v>2230</v>
      </c>
      <c r="H168" s="167">
        <v>1</v>
      </c>
      <c r="I168" s="22"/>
      <c r="J168" s="168">
        <f t="shared" ref="J168:J182" si="20">ROUND(I168*H168,0)</f>
        <v>0</v>
      </c>
      <c r="K168" s="165" t="s">
        <v>2169</v>
      </c>
      <c r="L168" s="50"/>
      <c r="M168" s="169" t="s">
        <v>1</v>
      </c>
      <c r="N168" s="170" t="s">
        <v>42</v>
      </c>
      <c r="P168" s="171">
        <f t="shared" ref="P168:P182" si="21">O168*H168</f>
        <v>0</v>
      </c>
      <c r="Q168" s="171">
        <v>3.1919999999999997E-2</v>
      </c>
      <c r="R168" s="171">
        <f t="shared" ref="R168:R182" si="22">Q168*H168</f>
        <v>3.1919999999999997E-2</v>
      </c>
      <c r="S168" s="171">
        <v>0</v>
      </c>
      <c r="T168" s="172">
        <f t="shared" ref="T168:T182" si="23">S168*H168</f>
        <v>0</v>
      </c>
      <c r="AR168" s="173" t="s">
        <v>407</v>
      </c>
      <c r="AT168" s="173" t="s">
        <v>248</v>
      </c>
      <c r="AU168" s="173" t="s">
        <v>86</v>
      </c>
      <c r="AY168" s="38" t="s">
        <v>245</v>
      </c>
      <c r="BE168" s="174">
        <f t="shared" ref="BE168:BE182" si="24">IF(N168="základní",J168,0)</f>
        <v>0</v>
      </c>
      <c r="BF168" s="174">
        <f t="shared" ref="BF168:BF182" si="25">IF(N168="snížená",J168,0)</f>
        <v>0</v>
      </c>
      <c r="BG168" s="174">
        <f t="shared" ref="BG168:BG182" si="26">IF(N168="zákl. přenesená",J168,0)</f>
        <v>0</v>
      </c>
      <c r="BH168" s="174">
        <f t="shared" ref="BH168:BH182" si="27">IF(N168="sníž. přenesená",J168,0)</f>
        <v>0</v>
      </c>
      <c r="BI168" s="174">
        <f t="shared" ref="BI168:BI182" si="28">IF(N168="nulová",J168,0)</f>
        <v>0</v>
      </c>
      <c r="BJ168" s="38" t="s">
        <v>8</v>
      </c>
      <c r="BK168" s="174">
        <f t="shared" ref="BK168:BK182" si="29">ROUND(I168*H168,0)</f>
        <v>0</v>
      </c>
      <c r="BL168" s="38" t="s">
        <v>407</v>
      </c>
      <c r="BM168" s="173" t="s">
        <v>2287</v>
      </c>
    </row>
    <row r="169" spans="2:65" s="51" customFormat="1" ht="24.2" customHeight="1">
      <c r="B169" s="50"/>
      <c r="C169" s="163" t="s">
        <v>582</v>
      </c>
      <c r="D169" s="163" t="s">
        <v>248</v>
      </c>
      <c r="E169" s="164" t="s">
        <v>2288</v>
      </c>
      <c r="F169" s="165" t="s">
        <v>2289</v>
      </c>
      <c r="G169" s="166" t="s">
        <v>2230</v>
      </c>
      <c r="H169" s="167">
        <v>2</v>
      </c>
      <c r="I169" s="22"/>
      <c r="J169" s="168">
        <f t="shared" si="20"/>
        <v>0</v>
      </c>
      <c r="K169" s="165" t="s">
        <v>2169</v>
      </c>
      <c r="L169" s="50"/>
      <c r="M169" s="169" t="s">
        <v>1</v>
      </c>
      <c r="N169" s="170" t="s">
        <v>42</v>
      </c>
      <c r="P169" s="171">
        <f t="shared" si="21"/>
        <v>0</v>
      </c>
      <c r="Q169" s="171">
        <v>2.223E-2</v>
      </c>
      <c r="R169" s="171">
        <f t="shared" si="22"/>
        <v>4.446E-2</v>
      </c>
      <c r="S169" s="171">
        <v>0</v>
      </c>
      <c r="T169" s="172">
        <f t="shared" si="23"/>
        <v>0</v>
      </c>
      <c r="AR169" s="173" t="s">
        <v>407</v>
      </c>
      <c r="AT169" s="173" t="s">
        <v>248</v>
      </c>
      <c r="AU169" s="173" t="s">
        <v>86</v>
      </c>
      <c r="AY169" s="38" t="s">
        <v>245</v>
      </c>
      <c r="BE169" s="174">
        <f t="shared" si="24"/>
        <v>0</v>
      </c>
      <c r="BF169" s="174">
        <f t="shared" si="25"/>
        <v>0</v>
      </c>
      <c r="BG169" s="174">
        <f t="shared" si="26"/>
        <v>0</v>
      </c>
      <c r="BH169" s="174">
        <f t="shared" si="27"/>
        <v>0</v>
      </c>
      <c r="BI169" s="174">
        <f t="shared" si="28"/>
        <v>0</v>
      </c>
      <c r="BJ169" s="38" t="s">
        <v>8</v>
      </c>
      <c r="BK169" s="174">
        <f t="shared" si="29"/>
        <v>0</v>
      </c>
      <c r="BL169" s="38" t="s">
        <v>407</v>
      </c>
      <c r="BM169" s="173" t="s">
        <v>2290</v>
      </c>
    </row>
    <row r="170" spans="2:65" s="51" customFormat="1" ht="37.9" customHeight="1">
      <c r="B170" s="50"/>
      <c r="C170" s="163" t="s">
        <v>586</v>
      </c>
      <c r="D170" s="163" t="s">
        <v>248</v>
      </c>
      <c r="E170" s="164" t="s">
        <v>2291</v>
      </c>
      <c r="F170" s="165" t="s">
        <v>2292</v>
      </c>
      <c r="G170" s="166" t="s">
        <v>2230</v>
      </c>
      <c r="H170" s="167">
        <v>1</v>
      </c>
      <c r="I170" s="22"/>
      <c r="J170" s="168">
        <f t="shared" si="20"/>
        <v>0</v>
      </c>
      <c r="K170" s="165" t="s">
        <v>2169</v>
      </c>
      <c r="L170" s="50"/>
      <c r="M170" s="169" t="s">
        <v>1</v>
      </c>
      <c r="N170" s="170" t="s">
        <v>42</v>
      </c>
      <c r="P170" s="171">
        <f t="shared" si="21"/>
        <v>0</v>
      </c>
      <c r="Q170" s="171">
        <v>3.6490000000000002E-2</v>
      </c>
      <c r="R170" s="171">
        <f t="shared" si="22"/>
        <v>3.6490000000000002E-2</v>
      </c>
      <c r="S170" s="171">
        <v>0</v>
      </c>
      <c r="T170" s="172">
        <f t="shared" si="23"/>
        <v>0</v>
      </c>
      <c r="AR170" s="173" t="s">
        <v>407</v>
      </c>
      <c r="AT170" s="173" t="s">
        <v>248</v>
      </c>
      <c r="AU170" s="173" t="s">
        <v>86</v>
      </c>
      <c r="AY170" s="38" t="s">
        <v>245</v>
      </c>
      <c r="BE170" s="174">
        <f t="shared" si="24"/>
        <v>0</v>
      </c>
      <c r="BF170" s="174">
        <f t="shared" si="25"/>
        <v>0</v>
      </c>
      <c r="BG170" s="174">
        <f t="shared" si="26"/>
        <v>0</v>
      </c>
      <c r="BH170" s="174">
        <f t="shared" si="27"/>
        <v>0</v>
      </c>
      <c r="BI170" s="174">
        <f t="shared" si="28"/>
        <v>0</v>
      </c>
      <c r="BJ170" s="38" t="s">
        <v>8</v>
      </c>
      <c r="BK170" s="174">
        <f t="shared" si="29"/>
        <v>0</v>
      </c>
      <c r="BL170" s="38" t="s">
        <v>407</v>
      </c>
      <c r="BM170" s="173" t="s">
        <v>2293</v>
      </c>
    </row>
    <row r="171" spans="2:65" s="51" customFormat="1" ht="33" customHeight="1">
      <c r="B171" s="50"/>
      <c r="C171" s="163" t="s">
        <v>592</v>
      </c>
      <c r="D171" s="163" t="s">
        <v>248</v>
      </c>
      <c r="E171" s="164" t="s">
        <v>2294</v>
      </c>
      <c r="F171" s="165" t="s">
        <v>2295</v>
      </c>
      <c r="G171" s="166" t="s">
        <v>2230</v>
      </c>
      <c r="H171" s="167">
        <v>1</v>
      </c>
      <c r="I171" s="22"/>
      <c r="J171" s="168">
        <f t="shared" si="20"/>
        <v>0</v>
      </c>
      <c r="K171" s="165" t="s">
        <v>2169</v>
      </c>
      <c r="L171" s="50"/>
      <c r="M171" s="169" t="s">
        <v>1</v>
      </c>
      <c r="N171" s="170" t="s">
        <v>42</v>
      </c>
      <c r="P171" s="171">
        <f t="shared" si="21"/>
        <v>0</v>
      </c>
      <c r="Q171" s="171">
        <v>4.9300000000000004E-3</v>
      </c>
      <c r="R171" s="171">
        <f t="shared" si="22"/>
        <v>4.9300000000000004E-3</v>
      </c>
      <c r="S171" s="171">
        <v>0</v>
      </c>
      <c r="T171" s="172">
        <f t="shared" si="23"/>
        <v>0</v>
      </c>
      <c r="AR171" s="173" t="s">
        <v>407</v>
      </c>
      <c r="AT171" s="173" t="s">
        <v>248</v>
      </c>
      <c r="AU171" s="173" t="s">
        <v>86</v>
      </c>
      <c r="AY171" s="38" t="s">
        <v>245</v>
      </c>
      <c r="BE171" s="174">
        <f t="shared" si="24"/>
        <v>0</v>
      </c>
      <c r="BF171" s="174">
        <f t="shared" si="25"/>
        <v>0</v>
      </c>
      <c r="BG171" s="174">
        <f t="shared" si="26"/>
        <v>0</v>
      </c>
      <c r="BH171" s="174">
        <f t="shared" si="27"/>
        <v>0</v>
      </c>
      <c r="BI171" s="174">
        <f t="shared" si="28"/>
        <v>0</v>
      </c>
      <c r="BJ171" s="38" t="s">
        <v>8</v>
      </c>
      <c r="BK171" s="174">
        <f t="shared" si="29"/>
        <v>0</v>
      </c>
      <c r="BL171" s="38" t="s">
        <v>407</v>
      </c>
      <c r="BM171" s="173" t="s">
        <v>2296</v>
      </c>
    </row>
    <row r="172" spans="2:65" s="51" customFormat="1" ht="24.2" customHeight="1">
      <c r="B172" s="50"/>
      <c r="C172" s="163" t="s">
        <v>597</v>
      </c>
      <c r="D172" s="163" t="s">
        <v>248</v>
      </c>
      <c r="E172" s="164" t="s">
        <v>2297</v>
      </c>
      <c r="F172" s="165" t="s">
        <v>2298</v>
      </c>
      <c r="G172" s="166" t="s">
        <v>2230</v>
      </c>
      <c r="H172" s="167">
        <v>1</v>
      </c>
      <c r="I172" s="22"/>
      <c r="J172" s="168">
        <f t="shared" si="20"/>
        <v>0</v>
      </c>
      <c r="K172" s="165" t="s">
        <v>2169</v>
      </c>
      <c r="L172" s="50"/>
      <c r="M172" s="169" t="s">
        <v>1</v>
      </c>
      <c r="N172" s="170" t="s">
        <v>42</v>
      </c>
      <c r="P172" s="171">
        <f t="shared" si="21"/>
        <v>0</v>
      </c>
      <c r="Q172" s="171">
        <v>1.4749999999999999E-2</v>
      </c>
      <c r="R172" s="171">
        <f t="shared" si="22"/>
        <v>1.4749999999999999E-2</v>
      </c>
      <c r="S172" s="171">
        <v>0</v>
      </c>
      <c r="T172" s="172">
        <f t="shared" si="23"/>
        <v>0</v>
      </c>
      <c r="AR172" s="173" t="s">
        <v>407</v>
      </c>
      <c r="AT172" s="173" t="s">
        <v>248</v>
      </c>
      <c r="AU172" s="173" t="s">
        <v>86</v>
      </c>
      <c r="AY172" s="38" t="s">
        <v>245</v>
      </c>
      <c r="BE172" s="174">
        <f t="shared" si="24"/>
        <v>0</v>
      </c>
      <c r="BF172" s="174">
        <f t="shared" si="25"/>
        <v>0</v>
      </c>
      <c r="BG172" s="174">
        <f t="shared" si="26"/>
        <v>0</v>
      </c>
      <c r="BH172" s="174">
        <f t="shared" si="27"/>
        <v>0</v>
      </c>
      <c r="BI172" s="174">
        <f t="shared" si="28"/>
        <v>0</v>
      </c>
      <c r="BJ172" s="38" t="s">
        <v>8</v>
      </c>
      <c r="BK172" s="174">
        <f t="shared" si="29"/>
        <v>0</v>
      </c>
      <c r="BL172" s="38" t="s">
        <v>407</v>
      </c>
      <c r="BM172" s="173" t="s">
        <v>2299</v>
      </c>
    </row>
    <row r="173" spans="2:65" s="51" customFormat="1" ht="24.2" customHeight="1">
      <c r="B173" s="50"/>
      <c r="C173" s="163" t="s">
        <v>609</v>
      </c>
      <c r="D173" s="163" t="s">
        <v>248</v>
      </c>
      <c r="E173" s="164" t="s">
        <v>2300</v>
      </c>
      <c r="F173" s="165" t="s">
        <v>2301</v>
      </c>
      <c r="G173" s="166" t="s">
        <v>2230</v>
      </c>
      <c r="H173" s="167">
        <v>2</v>
      </c>
      <c r="I173" s="22"/>
      <c r="J173" s="168">
        <f t="shared" si="20"/>
        <v>0</v>
      </c>
      <c r="K173" s="165" t="s">
        <v>2169</v>
      </c>
      <c r="L173" s="50"/>
      <c r="M173" s="169" t="s">
        <v>1</v>
      </c>
      <c r="N173" s="170" t="s">
        <v>42</v>
      </c>
      <c r="P173" s="171">
        <f t="shared" si="21"/>
        <v>0</v>
      </c>
      <c r="Q173" s="171">
        <v>7.2340000000000002E-2</v>
      </c>
      <c r="R173" s="171">
        <f t="shared" si="22"/>
        <v>0.14468</v>
      </c>
      <c r="S173" s="171">
        <v>0</v>
      </c>
      <c r="T173" s="172">
        <f t="shared" si="23"/>
        <v>0</v>
      </c>
      <c r="AR173" s="173" t="s">
        <v>407</v>
      </c>
      <c r="AT173" s="173" t="s">
        <v>248</v>
      </c>
      <c r="AU173" s="173" t="s">
        <v>86</v>
      </c>
      <c r="AY173" s="38" t="s">
        <v>245</v>
      </c>
      <c r="BE173" s="174">
        <f t="shared" si="24"/>
        <v>0</v>
      </c>
      <c r="BF173" s="174">
        <f t="shared" si="25"/>
        <v>0</v>
      </c>
      <c r="BG173" s="174">
        <f t="shared" si="26"/>
        <v>0</v>
      </c>
      <c r="BH173" s="174">
        <f t="shared" si="27"/>
        <v>0</v>
      </c>
      <c r="BI173" s="174">
        <f t="shared" si="28"/>
        <v>0</v>
      </c>
      <c r="BJ173" s="38" t="s">
        <v>8</v>
      </c>
      <c r="BK173" s="174">
        <f t="shared" si="29"/>
        <v>0</v>
      </c>
      <c r="BL173" s="38" t="s">
        <v>407</v>
      </c>
      <c r="BM173" s="173" t="s">
        <v>2302</v>
      </c>
    </row>
    <row r="174" spans="2:65" s="51" customFormat="1" ht="24.2" customHeight="1">
      <c r="B174" s="50"/>
      <c r="C174" s="163" t="s">
        <v>614</v>
      </c>
      <c r="D174" s="163" t="s">
        <v>248</v>
      </c>
      <c r="E174" s="164" t="s">
        <v>2303</v>
      </c>
      <c r="F174" s="165" t="s">
        <v>2304</v>
      </c>
      <c r="G174" s="166" t="s">
        <v>2230</v>
      </c>
      <c r="H174" s="167">
        <v>3</v>
      </c>
      <c r="I174" s="22"/>
      <c r="J174" s="168">
        <f t="shared" si="20"/>
        <v>0</v>
      </c>
      <c r="K174" s="165" t="s">
        <v>2169</v>
      </c>
      <c r="L174" s="50"/>
      <c r="M174" s="169" t="s">
        <v>1</v>
      </c>
      <c r="N174" s="170" t="s">
        <v>42</v>
      </c>
      <c r="P174" s="171">
        <f t="shared" si="21"/>
        <v>0</v>
      </c>
      <c r="Q174" s="171">
        <v>1.72E-3</v>
      </c>
      <c r="R174" s="171">
        <f t="shared" si="22"/>
        <v>5.1599999999999997E-3</v>
      </c>
      <c r="S174" s="171">
        <v>0</v>
      </c>
      <c r="T174" s="172">
        <f t="shared" si="23"/>
        <v>0</v>
      </c>
      <c r="AR174" s="173" t="s">
        <v>407</v>
      </c>
      <c r="AT174" s="173" t="s">
        <v>248</v>
      </c>
      <c r="AU174" s="173" t="s">
        <v>86</v>
      </c>
      <c r="AY174" s="38" t="s">
        <v>245</v>
      </c>
      <c r="BE174" s="174">
        <f t="shared" si="24"/>
        <v>0</v>
      </c>
      <c r="BF174" s="174">
        <f t="shared" si="25"/>
        <v>0</v>
      </c>
      <c r="BG174" s="174">
        <f t="shared" si="26"/>
        <v>0</v>
      </c>
      <c r="BH174" s="174">
        <f t="shared" si="27"/>
        <v>0</v>
      </c>
      <c r="BI174" s="174">
        <f t="shared" si="28"/>
        <v>0</v>
      </c>
      <c r="BJ174" s="38" t="s">
        <v>8</v>
      </c>
      <c r="BK174" s="174">
        <f t="shared" si="29"/>
        <v>0</v>
      </c>
      <c r="BL174" s="38" t="s">
        <v>407</v>
      </c>
      <c r="BM174" s="173" t="s">
        <v>2305</v>
      </c>
    </row>
    <row r="175" spans="2:65" s="51" customFormat="1" ht="21.75" customHeight="1">
      <c r="B175" s="50"/>
      <c r="C175" s="163" t="s">
        <v>619</v>
      </c>
      <c r="D175" s="163" t="s">
        <v>248</v>
      </c>
      <c r="E175" s="164" t="s">
        <v>2306</v>
      </c>
      <c r="F175" s="165" t="s">
        <v>2307</v>
      </c>
      <c r="G175" s="166" t="s">
        <v>361</v>
      </c>
      <c r="H175" s="167">
        <v>1</v>
      </c>
      <c r="I175" s="22"/>
      <c r="J175" s="168">
        <f t="shared" si="20"/>
        <v>0</v>
      </c>
      <c r="K175" s="165" t="s">
        <v>1</v>
      </c>
      <c r="L175" s="50"/>
      <c r="M175" s="169" t="s">
        <v>1</v>
      </c>
      <c r="N175" s="170" t="s">
        <v>42</v>
      </c>
      <c r="P175" s="171">
        <f t="shared" si="21"/>
        <v>0</v>
      </c>
      <c r="Q175" s="171">
        <v>3.1E-4</v>
      </c>
      <c r="R175" s="171">
        <f t="shared" si="22"/>
        <v>3.1E-4</v>
      </c>
      <c r="S175" s="171">
        <v>0</v>
      </c>
      <c r="T175" s="172">
        <f t="shared" si="23"/>
        <v>0</v>
      </c>
      <c r="AR175" s="173" t="s">
        <v>407</v>
      </c>
      <c r="AT175" s="173" t="s">
        <v>248</v>
      </c>
      <c r="AU175" s="173" t="s">
        <v>86</v>
      </c>
      <c r="AY175" s="38" t="s">
        <v>245</v>
      </c>
      <c r="BE175" s="174">
        <f t="shared" si="24"/>
        <v>0</v>
      </c>
      <c r="BF175" s="174">
        <f t="shared" si="25"/>
        <v>0</v>
      </c>
      <c r="BG175" s="174">
        <f t="shared" si="26"/>
        <v>0</v>
      </c>
      <c r="BH175" s="174">
        <f t="shared" si="27"/>
        <v>0</v>
      </c>
      <c r="BI175" s="174">
        <f t="shared" si="28"/>
        <v>0</v>
      </c>
      <c r="BJ175" s="38" t="s">
        <v>8</v>
      </c>
      <c r="BK175" s="174">
        <f t="shared" si="29"/>
        <v>0</v>
      </c>
      <c r="BL175" s="38" t="s">
        <v>407</v>
      </c>
      <c r="BM175" s="173" t="s">
        <v>2308</v>
      </c>
    </row>
    <row r="176" spans="2:65" s="51" customFormat="1" ht="16.5" customHeight="1">
      <c r="B176" s="50"/>
      <c r="C176" s="163" t="s">
        <v>624</v>
      </c>
      <c r="D176" s="163" t="s">
        <v>248</v>
      </c>
      <c r="E176" s="164" t="s">
        <v>2309</v>
      </c>
      <c r="F176" s="165" t="s">
        <v>2310</v>
      </c>
      <c r="G176" s="166" t="s">
        <v>2230</v>
      </c>
      <c r="H176" s="167">
        <v>2</v>
      </c>
      <c r="I176" s="22"/>
      <c r="J176" s="168">
        <f t="shared" si="20"/>
        <v>0</v>
      </c>
      <c r="K176" s="165" t="s">
        <v>2169</v>
      </c>
      <c r="L176" s="50"/>
      <c r="M176" s="169" t="s">
        <v>1</v>
      </c>
      <c r="N176" s="170" t="s">
        <v>42</v>
      </c>
      <c r="P176" s="171">
        <f t="shared" si="21"/>
        <v>0</v>
      </c>
      <c r="Q176" s="171">
        <v>1.8400000000000001E-3</v>
      </c>
      <c r="R176" s="171">
        <f t="shared" si="22"/>
        <v>3.6800000000000001E-3</v>
      </c>
      <c r="S176" s="171">
        <v>0</v>
      </c>
      <c r="T176" s="172">
        <f t="shared" si="23"/>
        <v>0</v>
      </c>
      <c r="AR176" s="173" t="s">
        <v>407</v>
      </c>
      <c r="AT176" s="173" t="s">
        <v>248</v>
      </c>
      <c r="AU176" s="173" t="s">
        <v>86</v>
      </c>
      <c r="AY176" s="38" t="s">
        <v>245</v>
      </c>
      <c r="BE176" s="174">
        <f t="shared" si="24"/>
        <v>0</v>
      </c>
      <c r="BF176" s="174">
        <f t="shared" si="25"/>
        <v>0</v>
      </c>
      <c r="BG176" s="174">
        <f t="shared" si="26"/>
        <v>0</v>
      </c>
      <c r="BH176" s="174">
        <f t="shared" si="27"/>
        <v>0</v>
      </c>
      <c r="BI176" s="174">
        <f t="shared" si="28"/>
        <v>0</v>
      </c>
      <c r="BJ176" s="38" t="s">
        <v>8</v>
      </c>
      <c r="BK176" s="174">
        <f t="shared" si="29"/>
        <v>0</v>
      </c>
      <c r="BL176" s="38" t="s">
        <v>407</v>
      </c>
      <c r="BM176" s="173" t="s">
        <v>2311</v>
      </c>
    </row>
    <row r="177" spans="2:65" s="51" customFormat="1" ht="24.2" customHeight="1">
      <c r="B177" s="50"/>
      <c r="C177" s="163" t="s">
        <v>628</v>
      </c>
      <c r="D177" s="163" t="s">
        <v>248</v>
      </c>
      <c r="E177" s="164" t="s">
        <v>2312</v>
      </c>
      <c r="F177" s="165" t="s">
        <v>2313</v>
      </c>
      <c r="G177" s="166" t="s">
        <v>2230</v>
      </c>
      <c r="H177" s="167">
        <v>1</v>
      </c>
      <c r="I177" s="22"/>
      <c r="J177" s="168">
        <f t="shared" si="20"/>
        <v>0</v>
      </c>
      <c r="K177" s="165" t="s">
        <v>2169</v>
      </c>
      <c r="L177" s="50"/>
      <c r="M177" s="169" t="s">
        <v>1</v>
      </c>
      <c r="N177" s="170" t="s">
        <v>42</v>
      </c>
      <c r="P177" s="171">
        <f t="shared" si="21"/>
        <v>0</v>
      </c>
      <c r="Q177" s="171">
        <v>1.8400000000000001E-3</v>
      </c>
      <c r="R177" s="171">
        <f t="shared" si="22"/>
        <v>1.8400000000000001E-3</v>
      </c>
      <c r="S177" s="171">
        <v>0</v>
      </c>
      <c r="T177" s="172">
        <f t="shared" si="23"/>
        <v>0</v>
      </c>
      <c r="AR177" s="173" t="s">
        <v>407</v>
      </c>
      <c r="AT177" s="173" t="s">
        <v>248</v>
      </c>
      <c r="AU177" s="173" t="s">
        <v>86</v>
      </c>
      <c r="AY177" s="38" t="s">
        <v>245</v>
      </c>
      <c r="BE177" s="174">
        <f t="shared" si="24"/>
        <v>0</v>
      </c>
      <c r="BF177" s="174">
        <f t="shared" si="25"/>
        <v>0</v>
      </c>
      <c r="BG177" s="174">
        <f t="shared" si="26"/>
        <v>0</v>
      </c>
      <c r="BH177" s="174">
        <f t="shared" si="27"/>
        <v>0</v>
      </c>
      <c r="BI177" s="174">
        <f t="shared" si="28"/>
        <v>0</v>
      </c>
      <c r="BJ177" s="38" t="s">
        <v>8</v>
      </c>
      <c r="BK177" s="174">
        <f t="shared" si="29"/>
        <v>0</v>
      </c>
      <c r="BL177" s="38" t="s">
        <v>407</v>
      </c>
      <c r="BM177" s="173" t="s">
        <v>2314</v>
      </c>
    </row>
    <row r="178" spans="2:65" s="51" customFormat="1" ht="16.5" customHeight="1">
      <c r="B178" s="50"/>
      <c r="C178" s="163" t="s">
        <v>632</v>
      </c>
      <c r="D178" s="163" t="s">
        <v>248</v>
      </c>
      <c r="E178" s="164" t="s">
        <v>2315</v>
      </c>
      <c r="F178" s="165" t="s">
        <v>2316</v>
      </c>
      <c r="G178" s="166" t="s">
        <v>361</v>
      </c>
      <c r="H178" s="167">
        <v>2</v>
      </c>
      <c r="I178" s="22"/>
      <c r="J178" s="168">
        <f t="shared" si="20"/>
        <v>0</v>
      </c>
      <c r="K178" s="165" t="s">
        <v>2169</v>
      </c>
      <c r="L178" s="50"/>
      <c r="M178" s="169" t="s">
        <v>1</v>
      </c>
      <c r="N178" s="170" t="s">
        <v>42</v>
      </c>
      <c r="P178" s="171">
        <f t="shared" si="21"/>
        <v>0</v>
      </c>
      <c r="Q178" s="171">
        <v>2.4000000000000001E-4</v>
      </c>
      <c r="R178" s="171">
        <f t="shared" si="22"/>
        <v>4.8000000000000001E-4</v>
      </c>
      <c r="S178" s="171">
        <v>0</v>
      </c>
      <c r="T178" s="172">
        <f t="shared" si="23"/>
        <v>0</v>
      </c>
      <c r="AR178" s="173" t="s">
        <v>407</v>
      </c>
      <c r="AT178" s="173" t="s">
        <v>248</v>
      </c>
      <c r="AU178" s="173" t="s">
        <v>86</v>
      </c>
      <c r="AY178" s="38" t="s">
        <v>245</v>
      </c>
      <c r="BE178" s="174">
        <f t="shared" si="24"/>
        <v>0</v>
      </c>
      <c r="BF178" s="174">
        <f t="shared" si="25"/>
        <v>0</v>
      </c>
      <c r="BG178" s="174">
        <f t="shared" si="26"/>
        <v>0</v>
      </c>
      <c r="BH178" s="174">
        <f t="shared" si="27"/>
        <v>0</v>
      </c>
      <c r="BI178" s="174">
        <f t="shared" si="28"/>
        <v>0</v>
      </c>
      <c r="BJ178" s="38" t="s">
        <v>8</v>
      </c>
      <c r="BK178" s="174">
        <f t="shared" si="29"/>
        <v>0</v>
      </c>
      <c r="BL178" s="38" t="s">
        <v>407</v>
      </c>
      <c r="BM178" s="173" t="s">
        <v>2317</v>
      </c>
    </row>
    <row r="179" spans="2:65" s="51" customFormat="1" ht="16.5" customHeight="1">
      <c r="B179" s="50"/>
      <c r="C179" s="163" t="s">
        <v>636</v>
      </c>
      <c r="D179" s="163" t="s">
        <v>248</v>
      </c>
      <c r="E179" s="164" t="s">
        <v>2318</v>
      </c>
      <c r="F179" s="165" t="s">
        <v>2319</v>
      </c>
      <c r="G179" s="166" t="s">
        <v>361</v>
      </c>
      <c r="H179" s="167">
        <v>1</v>
      </c>
      <c r="I179" s="22"/>
      <c r="J179" s="168">
        <f t="shared" si="20"/>
        <v>0</v>
      </c>
      <c r="K179" s="165" t="s">
        <v>2169</v>
      </c>
      <c r="L179" s="50"/>
      <c r="M179" s="169" t="s">
        <v>1</v>
      </c>
      <c r="N179" s="170" t="s">
        <v>42</v>
      </c>
      <c r="P179" s="171">
        <f t="shared" si="21"/>
        <v>0</v>
      </c>
      <c r="Q179" s="171">
        <v>2.7999999999999998E-4</v>
      </c>
      <c r="R179" s="171">
        <f t="shared" si="22"/>
        <v>2.7999999999999998E-4</v>
      </c>
      <c r="S179" s="171">
        <v>0</v>
      </c>
      <c r="T179" s="172">
        <f t="shared" si="23"/>
        <v>0</v>
      </c>
      <c r="AR179" s="173" t="s">
        <v>407</v>
      </c>
      <c r="AT179" s="173" t="s">
        <v>248</v>
      </c>
      <c r="AU179" s="173" t="s">
        <v>86</v>
      </c>
      <c r="AY179" s="38" t="s">
        <v>245</v>
      </c>
      <c r="BE179" s="174">
        <f t="shared" si="24"/>
        <v>0</v>
      </c>
      <c r="BF179" s="174">
        <f t="shared" si="25"/>
        <v>0</v>
      </c>
      <c r="BG179" s="174">
        <f t="shared" si="26"/>
        <v>0</v>
      </c>
      <c r="BH179" s="174">
        <f t="shared" si="27"/>
        <v>0</v>
      </c>
      <c r="BI179" s="174">
        <f t="shared" si="28"/>
        <v>0</v>
      </c>
      <c r="BJ179" s="38" t="s">
        <v>8</v>
      </c>
      <c r="BK179" s="174">
        <f t="shared" si="29"/>
        <v>0</v>
      </c>
      <c r="BL179" s="38" t="s">
        <v>407</v>
      </c>
      <c r="BM179" s="173" t="s">
        <v>2320</v>
      </c>
    </row>
    <row r="180" spans="2:65" s="51" customFormat="1" ht="16.5" customHeight="1">
      <c r="B180" s="50"/>
      <c r="C180" s="163" t="s">
        <v>680</v>
      </c>
      <c r="D180" s="163" t="s">
        <v>248</v>
      </c>
      <c r="E180" s="164" t="s">
        <v>2321</v>
      </c>
      <c r="F180" s="165" t="s">
        <v>2322</v>
      </c>
      <c r="G180" s="166" t="s">
        <v>361</v>
      </c>
      <c r="H180" s="167">
        <v>2</v>
      </c>
      <c r="I180" s="22"/>
      <c r="J180" s="168">
        <f t="shared" si="20"/>
        <v>0</v>
      </c>
      <c r="K180" s="165" t="s">
        <v>2169</v>
      </c>
      <c r="L180" s="50"/>
      <c r="M180" s="169" t="s">
        <v>1</v>
      </c>
      <c r="N180" s="170" t="s">
        <v>42</v>
      </c>
      <c r="P180" s="171">
        <f t="shared" si="21"/>
        <v>0</v>
      </c>
      <c r="Q180" s="171">
        <v>3.1E-4</v>
      </c>
      <c r="R180" s="171">
        <f t="shared" si="22"/>
        <v>6.2E-4</v>
      </c>
      <c r="S180" s="171">
        <v>0</v>
      </c>
      <c r="T180" s="172">
        <f t="shared" si="23"/>
        <v>0</v>
      </c>
      <c r="AR180" s="173" t="s">
        <v>407</v>
      </c>
      <c r="AT180" s="173" t="s">
        <v>248</v>
      </c>
      <c r="AU180" s="173" t="s">
        <v>86</v>
      </c>
      <c r="AY180" s="38" t="s">
        <v>245</v>
      </c>
      <c r="BE180" s="174">
        <f t="shared" si="24"/>
        <v>0</v>
      </c>
      <c r="BF180" s="174">
        <f t="shared" si="25"/>
        <v>0</v>
      </c>
      <c r="BG180" s="174">
        <f t="shared" si="26"/>
        <v>0</v>
      </c>
      <c r="BH180" s="174">
        <f t="shared" si="27"/>
        <v>0</v>
      </c>
      <c r="BI180" s="174">
        <f t="shared" si="28"/>
        <v>0</v>
      </c>
      <c r="BJ180" s="38" t="s">
        <v>8</v>
      </c>
      <c r="BK180" s="174">
        <f t="shared" si="29"/>
        <v>0</v>
      </c>
      <c r="BL180" s="38" t="s">
        <v>407</v>
      </c>
      <c r="BM180" s="173" t="s">
        <v>2323</v>
      </c>
    </row>
    <row r="181" spans="2:65" s="51" customFormat="1" ht="24.2" customHeight="1">
      <c r="B181" s="50"/>
      <c r="C181" s="163" t="s">
        <v>686</v>
      </c>
      <c r="D181" s="163" t="s">
        <v>248</v>
      </c>
      <c r="E181" s="164" t="s">
        <v>2324</v>
      </c>
      <c r="F181" s="165" t="s">
        <v>2325</v>
      </c>
      <c r="G181" s="166" t="s">
        <v>361</v>
      </c>
      <c r="H181" s="167">
        <v>8</v>
      </c>
      <c r="I181" s="22"/>
      <c r="J181" s="168">
        <f t="shared" si="20"/>
        <v>0</v>
      </c>
      <c r="K181" s="165" t="s">
        <v>1</v>
      </c>
      <c r="L181" s="50"/>
      <c r="M181" s="169" t="s">
        <v>1</v>
      </c>
      <c r="N181" s="170" t="s">
        <v>42</v>
      </c>
      <c r="P181" s="171">
        <f t="shared" si="21"/>
        <v>0</v>
      </c>
      <c r="Q181" s="171">
        <v>3.1E-4</v>
      </c>
      <c r="R181" s="171">
        <f t="shared" si="22"/>
        <v>2.48E-3</v>
      </c>
      <c r="S181" s="171">
        <v>0</v>
      </c>
      <c r="T181" s="172">
        <f t="shared" si="23"/>
        <v>0</v>
      </c>
      <c r="AR181" s="173" t="s">
        <v>407</v>
      </c>
      <c r="AT181" s="173" t="s">
        <v>248</v>
      </c>
      <c r="AU181" s="173" t="s">
        <v>86</v>
      </c>
      <c r="AY181" s="38" t="s">
        <v>245</v>
      </c>
      <c r="BE181" s="174">
        <f t="shared" si="24"/>
        <v>0</v>
      </c>
      <c r="BF181" s="174">
        <f t="shared" si="25"/>
        <v>0</v>
      </c>
      <c r="BG181" s="174">
        <f t="shared" si="26"/>
        <v>0</v>
      </c>
      <c r="BH181" s="174">
        <f t="shared" si="27"/>
        <v>0</v>
      </c>
      <c r="BI181" s="174">
        <f t="shared" si="28"/>
        <v>0</v>
      </c>
      <c r="BJ181" s="38" t="s">
        <v>8</v>
      </c>
      <c r="BK181" s="174">
        <f t="shared" si="29"/>
        <v>0</v>
      </c>
      <c r="BL181" s="38" t="s">
        <v>407</v>
      </c>
      <c r="BM181" s="173" t="s">
        <v>2326</v>
      </c>
    </row>
    <row r="182" spans="2:65" s="51" customFormat="1" ht="24.2" customHeight="1">
      <c r="B182" s="50"/>
      <c r="C182" s="163" t="s">
        <v>690</v>
      </c>
      <c r="D182" s="163" t="s">
        <v>248</v>
      </c>
      <c r="E182" s="164" t="s">
        <v>2327</v>
      </c>
      <c r="F182" s="165" t="s">
        <v>2328</v>
      </c>
      <c r="G182" s="166" t="s">
        <v>283</v>
      </c>
      <c r="H182" s="167">
        <v>0.29199999999999998</v>
      </c>
      <c r="I182" s="22"/>
      <c r="J182" s="168">
        <f t="shared" si="20"/>
        <v>0</v>
      </c>
      <c r="K182" s="165" t="s">
        <v>2169</v>
      </c>
      <c r="L182" s="50"/>
      <c r="M182" s="215" t="s">
        <v>1</v>
      </c>
      <c r="N182" s="216" t="s">
        <v>42</v>
      </c>
      <c r="O182" s="211"/>
      <c r="P182" s="212">
        <f t="shared" si="21"/>
        <v>0</v>
      </c>
      <c r="Q182" s="212">
        <v>0</v>
      </c>
      <c r="R182" s="212">
        <f t="shared" si="22"/>
        <v>0</v>
      </c>
      <c r="S182" s="212">
        <v>0</v>
      </c>
      <c r="T182" s="213">
        <f t="shared" si="23"/>
        <v>0</v>
      </c>
      <c r="AR182" s="173" t="s">
        <v>407</v>
      </c>
      <c r="AT182" s="173" t="s">
        <v>248</v>
      </c>
      <c r="AU182" s="173" t="s">
        <v>86</v>
      </c>
      <c r="AY182" s="38" t="s">
        <v>245</v>
      </c>
      <c r="BE182" s="174">
        <f t="shared" si="24"/>
        <v>0</v>
      </c>
      <c r="BF182" s="174">
        <f t="shared" si="25"/>
        <v>0</v>
      </c>
      <c r="BG182" s="174">
        <f t="shared" si="26"/>
        <v>0</v>
      </c>
      <c r="BH182" s="174">
        <f t="shared" si="27"/>
        <v>0</v>
      </c>
      <c r="BI182" s="174">
        <f t="shared" si="28"/>
        <v>0</v>
      </c>
      <c r="BJ182" s="38" t="s">
        <v>8</v>
      </c>
      <c r="BK182" s="174">
        <f t="shared" si="29"/>
        <v>0</v>
      </c>
      <c r="BL182" s="38" t="s">
        <v>407</v>
      </c>
      <c r="BM182" s="173" t="s">
        <v>2329</v>
      </c>
    </row>
    <row r="183" spans="2:65" s="51" customFormat="1" ht="6.95" customHeight="1">
      <c r="B183" s="63"/>
      <c r="C183" s="64"/>
      <c r="D183" s="64"/>
      <c r="E183" s="64"/>
      <c r="F183" s="64"/>
      <c r="G183" s="64"/>
      <c r="H183" s="64"/>
      <c r="I183" s="64"/>
      <c r="J183" s="64"/>
      <c r="K183" s="64"/>
      <c r="L183" s="50"/>
    </row>
  </sheetData>
  <sheetProtection password="D62F" sheet="1" objects="1" scenarios="1"/>
  <autoFilter ref="C121:K182"/>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1"/>
  <sheetViews>
    <sheetView showGridLines="0" workbookViewId="0">
      <selection activeCell="F25" sqref="F25"/>
    </sheetView>
  </sheetViews>
  <sheetFormatPr defaultRowHeight="11.25"/>
  <cols>
    <col min="1" max="1" width="8.33203125" style="37" customWidth="1"/>
    <col min="2" max="2" width="1.1640625" style="37" customWidth="1"/>
    <col min="3" max="3" width="4.1640625" style="37" customWidth="1"/>
    <col min="4" max="4" width="4.33203125" style="37" customWidth="1"/>
    <col min="5" max="5" width="17.1640625" style="37" customWidth="1"/>
    <col min="6" max="6" width="50.83203125" style="37" customWidth="1"/>
    <col min="7" max="7" width="7.5" style="37" customWidth="1"/>
    <col min="8" max="8" width="14" style="37" customWidth="1"/>
    <col min="9" max="9" width="15.83203125" style="37" customWidth="1"/>
    <col min="10" max="11" width="22.33203125" style="37" customWidth="1"/>
    <col min="12" max="12" width="9.33203125" style="37" customWidth="1"/>
    <col min="13" max="13" width="10.83203125" style="37" hidden="1" customWidth="1"/>
    <col min="14" max="14" width="9.33203125" style="37" hidden="1"/>
    <col min="15" max="20" width="14.1640625" style="37" hidden="1" customWidth="1"/>
    <col min="21" max="21" width="16.33203125" style="37" hidden="1" customWidth="1"/>
    <col min="22" max="22" width="12.33203125" style="37" customWidth="1"/>
    <col min="23" max="23" width="16.33203125" style="37" customWidth="1"/>
    <col min="24" max="24" width="12.33203125" style="37" customWidth="1"/>
    <col min="25" max="25" width="15" style="37" customWidth="1"/>
    <col min="26" max="26" width="11" style="37" customWidth="1"/>
    <col min="27" max="27" width="15" style="37" customWidth="1"/>
    <col min="28" max="28" width="16.33203125" style="37" customWidth="1"/>
    <col min="29" max="29" width="11" style="37" customWidth="1"/>
    <col min="30" max="30" width="15" style="37" customWidth="1"/>
    <col min="31" max="31" width="16.33203125" style="37" customWidth="1"/>
    <col min="32" max="43" width="9.33203125" style="37"/>
    <col min="44" max="65" width="9.33203125" style="37" hidden="1"/>
    <col min="66" max="16384" width="9.33203125" style="37"/>
  </cols>
  <sheetData>
    <row r="2" spans="2:46" ht="36.950000000000003" customHeight="1">
      <c r="L2" s="242" t="s">
        <v>5</v>
      </c>
      <c r="M2" s="243"/>
      <c r="N2" s="243"/>
      <c r="O2" s="243"/>
      <c r="P2" s="243"/>
      <c r="Q2" s="243"/>
      <c r="R2" s="243"/>
      <c r="S2" s="243"/>
      <c r="T2" s="243"/>
      <c r="U2" s="243"/>
      <c r="V2" s="243"/>
      <c r="AT2" s="38" t="s">
        <v>94</v>
      </c>
    </row>
    <row r="3" spans="2:46" ht="6.95" customHeight="1">
      <c r="B3" s="39"/>
      <c r="C3" s="40"/>
      <c r="D3" s="40"/>
      <c r="E3" s="40"/>
      <c r="F3" s="40"/>
      <c r="G3" s="40"/>
      <c r="H3" s="40"/>
      <c r="I3" s="40"/>
      <c r="J3" s="40"/>
      <c r="K3" s="40"/>
      <c r="L3" s="41"/>
      <c r="AT3" s="38" t="s">
        <v>86</v>
      </c>
    </row>
    <row r="4" spans="2:46" ht="24.95" customHeight="1">
      <c r="B4" s="41"/>
      <c r="D4" s="42" t="s">
        <v>107</v>
      </c>
      <c r="L4" s="41"/>
      <c r="M4" s="109" t="s">
        <v>11</v>
      </c>
      <c r="AT4" s="38" t="s">
        <v>3</v>
      </c>
    </row>
    <row r="5" spans="2:46" ht="6.95" customHeight="1">
      <c r="B5" s="41"/>
      <c r="L5" s="41"/>
    </row>
    <row r="6" spans="2:46" ht="12" customHeight="1">
      <c r="B6" s="41"/>
      <c r="D6" s="47" t="s">
        <v>17</v>
      </c>
      <c r="L6" s="41"/>
    </row>
    <row r="7" spans="2:46" ht="16.5" customHeight="1">
      <c r="B7" s="41"/>
      <c r="E7" s="257" t="str">
        <f>'Rekapitulace stavby'!K6</f>
        <v xml:space="preserve">Generální oprava a úprava pavilonu nosorožců - ZHODNOCENÍ                              
</v>
      </c>
      <c r="F7" s="258"/>
      <c r="G7" s="258"/>
      <c r="H7" s="258"/>
      <c r="L7" s="41"/>
    </row>
    <row r="8" spans="2:46" s="51" customFormat="1" ht="12" customHeight="1">
      <c r="B8" s="50"/>
      <c r="D8" s="47" t="s">
        <v>120</v>
      </c>
      <c r="L8" s="50"/>
    </row>
    <row r="9" spans="2:46" s="51" customFormat="1" ht="16.5" customHeight="1">
      <c r="B9" s="50"/>
      <c r="E9" s="236" t="s">
        <v>2330</v>
      </c>
      <c r="F9" s="256"/>
      <c r="G9" s="256"/>
      <c r="H9" s="256"/>
      <c r="L9" s="50"/>
    </row>
    <row r="10" spans="2:46" s="51" customFormat="1">
      <c r="B10" s="50"/>
      <c r="L10" s="50"/>
    </row>
    <row r="11" spans="2:46" s="51" customFormat="1" ht="12" customHeight="1">
      <c r="B11" s="50"/>
      <c r="D11" s="47" t="s">
        <v>19</v>
      </c>
      <c r="F11" s="48" t="s">
        <v>1</v>
      </c>
      <c r="I11" s="47" t="s">
        <v>20</v>
      </c>
      <c r="J11" s="48" t="s">
        <v>1</v>
      </c>
      <c r="L11" s="50"/>
    </row>
    <row r="12" spans="2:46" s="51" customFormat="1" ht="12" customHeight="1">
      <c r="B12" s="50"/>
      <c r="D12" s="47" t="s">
        <v>21</v>
      </c>
      <c r="F12" s="48" t="s">
        <v>1913</v>
      </c>
      <c r="I12" s="47" t="s">
        <v>23</v>
      </c>
      <c r="J12" s="110" t="str">
        <f>'Rekapitulace stavby'!AN8</f>
        <v>3. 1. 2023</v>
      </c>
      <c r="L12" s="50"/>
    </row>
    <row r="13" spans="2:46" s="51" customFormat="1" ht="10.9" customHeight="1">
      <c r="B13" s="50"/>
      <c r="L13" s="50"/>
    </row>
    <row r="14" spans="2:46" s="51" customFormat="1" ht="12" customHeight="1">
      <c r="B14" s="50"/>
      <c r="D14" s="47" t="s">
        <v>25</v>
      </c>
      <c r="I14" s="47" t="s">
        <v>26</v>
      </c>
      <c r="J14" s="48" t="str">
        <f>IF('Rekapitulace stavby'!AN10="","",'Rekapitulace stavby'!AN10)</f>
        <v/>
      </c>
      <c r="L14" s="50"/>
    </row>
    <row r="15" spans="2:46" s="51" customFormat="1" ht="18" customHeight="1">
      <c r="B15" s="50"/>
      <c r="E15" s="48" t="str">
        <f>IF('Rekapitulace stavby'!E11="","",'Rekapitulace stavby'!E11)</f>
        <v>ZOO Dvůr Králové a.s., Štefánikova 1029, D.K.n.L.</v>
      </c>
      <c r="I15" s="47" t="s">
        <v>28</v>
      </c>
      <c r="J15" s="48" t="str">
        <f>IF('Rekapitulace stavby'!AN11="","",'Rekapitulace stavby'!AN11)</f>
        <v/>
      </c>
      <c r="L15" s="50"/>
    </row>
    <row r="16" spans="2:46" s="51" customFormat="1" ht="6.95" customHeight="1">
      <c r="B16" s="50"/>
      <c r="L16" s="50"/>
    </row>
    <row r="17" spans="2:12" s="51" customFormat="1" ht="12" customHeight="1">
      <c r="B17" s="50"/>
      <c r="D17" s="47" t="s">
        <v>29</v>
      </c>
      <c r="I17" s="47" t="s">
        <v>26</v>
      </c>
      <c r="J17" s="11" t="str">
        <f>'Rekapitulace stavby'!AN13</f>
        <v>Vyplň údaj</v>
      </c>
      <c r="L17" s="50"/>
    </row>
    <row r="18" spans="2:12" s="51" customFormat="1" ht="18" customHeight="1">
      <c r="B18" s="50"/>
      <c r="E18" s="260" t="str">
        <f>'Rekapitulace stavby'!E14</f>
        <v>Vyplň údaj</v>
      </c>
      <c r="F18" s="259"/>
      <c r="G18" s="259"/>
      <c r="H18" s="259"/>
      <c r="I18" s="47" t="s">
        <v>28</v>
      </c>
      <c r="J18" s="11" t="str">
        <f>'Rekapitulace stavby'!AN14</f>
        <v>Vyplň údaj</v>
      </c>
      <c r="L18" s="50"/>
    </row>
    <row r="19" spans="2:12" s="51" customFormat="1" ht="6.95" customHeight="1">
      <c r="B19" s="50"/>
      <c r="L19" s="50"/>
    </row>
    <row r="20" spans="2:12" s="51" customFormat="1" ht="12" customHeight="1">
      <c r="B20" s="50"/>
      <c r="D20" s="47" t="s">
        <v>31</v>
      </c>
      <c r="I20" s="47" t="s">
        <v>26</v>
      </c>
      <c r="J20" s="48" t="str">
        <f>IF('Rekapitulace stavby'!AN16="","",'Rekapitulace stavby'!AN16)</f>
        <v/>
      </c>
      <c r="L20" s="50"/>
    </row>
    <row r="21" spans="2:12" s="51" customFormat="1" ht="18" customHeight="1">
      <c r="B21" s="50"/>
      <c r="E21" s="48" t="str">
        <f>IF('Rekapitulace stavby'!E17="","",'Rekapitulace stavby'!E17)</f>
        <v>Projektis DK s r.o., Legionářská 562, D.K.n.L.</v>
      </c>
      <c r="I21" s="47" t="s">
        <v>28</v>
      </c>
      <c r="J21" s="48" t="str">
        <f>IF('Rekapitulace stavby'!AN17="","",'Rekapitulace stavby'!AN17)</f>
        <v/>
      </c>
      <c r="L21" s="50"/>
    </row>
    <row r="22" spans="2:12" s="51" customFormat="1" ht="6.95" customHeight="1">
      <c r="B22" s="50"/>
      <c r="L22" s="50"/>
    </row>
    <row r="23" spans="2:12" s="51" customFormat="1" ht="12" customHeight="1">
      <c r="B23" s="50"/>
      <c r="D23" s="47" t="s">
        <v>34</v>
      </c>
      <c r="I23" s="47" t="s">
        <v>26</v>
      </c>
      <c r="J23" s="48" t="str">
        <f>IF('Rekapitulace stavby'!AN19="","",'Rekapitulace stavby'!AN19)</f>
        <v/>
      </c>
      <c r="L23" s="50"/>
    </row>
    <row r="24" spans="2:12" s="51" customFormat="1" ht="18" customHeight="1">
      <c r="B24" s="50"/>
      <c r="E24" s="48" t="str">
        <f>IF('Rekapitulace stavby'!E20="","",'Rekapitulace stavby'!E20)</f>
        <v>ing. V. Švehla</v>
      </c>
      <c r="I24" s="47" t="s">
        <v>28</v>
      </c>
      <c r="J24" s="48" t="str">
        <f>IF('Rekapitulace stavby'!AN20="","",'Rekapitulace stavby'!AN20)</f>
        <v/>
      </c>
      <c r="L24" s="50"/>
    </row>
    <row r="25" spans="2:12" s="51" customFormat="1" ht="6.95" customHeight="1">
      <c r="B25" s="50"/>
      <c r="L25" s="50"/>
    </row>
    <row r="26" spans="2:12" s="51" customFormat="1" ht="12" customHeight="1">
      <c r="B26" s="50"/>
      <c r="D26" s="47" t="s">
        <v>36</v>
      </c>
      <c r="L26" s="50"/>
    </row>
    <row r="27" spans="2:12" s="112" customFormat="1" ht="16.5" customHeight="1">
      <c r="B27" s="111"/>
      <c r="E27" s="255" t="s">
        <v>1</v>
      </c>
      <c r="F27" s="255"/>
      <c r="G27" s="255"/>
      <c r="H27" s="255"/>
      <c r="L27" s="111"/>
    </row>
    <row r="28" spans="2:12" s="51" customFormat="1" ht="6.95" customHeight="1">
      <c r="B28" s="50"/>
      <c r="L28" s="50"/>
    </row>
    <row r="29" spans="2:12" s="51" customFormat="1" ht="6.95" customHeight="1">
      <c r="B29" s="50"/>
      <c r="D29" s="73"/>
      <c r="E29" s="73"/>
      <c r="F29" s="73"/>
      <c r="G29" s="73"/>
      <c r="H29" s="73"/>
      <c r="I29" s="73"/>
      <c r="J29" s="73"/>
      <c r="K29" s="73"/>
      <c r="L29" s="50"/>
    </row>
    <row r="30" spans="2:12" s="51" customFormat="1" ht="25.35" customHeight="1">
      <c r="B30" s="50"/>
      <c r="D30" s="114" t="s">
        <v>37</v>
      </c>
      <c r="J30" s="115">
        <f>ROUND(J123, 0)</f>
        <v>0</v>
      </c>
      <c r="L30" s="50"/>
    </row>
    <row r="31" spans="2:12" s="51" customFormat="1" ht="6.95" customHeight="1">
      <c r="B31" s="50"/>
      <c r="D31" s="73"/>
      <c r="E31" s="73"/>
      <c r="F31" s="73"/>
      <c r="G31" s="73"/>
      <c r="H31" s="73"/>
      <c r="I31" s="73"/>
      <c r="J31" s="73"/>
      <c r="K31" s="73"/>
      <c r="L31" s="50"/>
    </row>
    <row r="32" spans="2:12" s="51" customFormat="1" ht="14.45" customHeight="1">
      <c r="B32" s="50"/>
      <c r="F32" s="116" t="s">
        <v>39</v>
      </c>
      <c r="I32" s="116" t="s">
        <v>38</v>
      </c>
      <c r="J32" s="116" t="s">
        <v>40</v>
      </c>
      <c r="L32" s="50"/>
    </row>
    <row r="33" spans="2:12" s="51" customFormat="1" ht="14.45" customHeight="1">
      <c r="B33" s="50"/>
      <c r="D33" s="117" t="s">
        <v>41</v>
      </c>
      <c r="E33" s="47" t="s">
        <v>42</v>
      </c>
      <c r="F33" s="118">
        <f>ROUND((SUM(BE123:BE170)),  0)</f>
        <v>0</v>
      </c>
      <c r="I33" s="119">
        <v>0.21</v>
      </c>
      <c r="J33" s="118">
        <f>ROUND(((SUM(BE123:BE170))*I33),  0)</f>
        <v>0</v>
      </c>
      <c r="L33" s="50"/>
    </row>
    <row r="34" spans="2:12" s="51" customFormat="1" ht="14.45" customHeight="1">
      <c r="B34" s="50"/>
      <c r="E34" s="47" t="s">
        <v>43</v>
      </c>
      <c r="F34" s="118">
        <f>ROUND((SUM(BF123:BF170)),  0)</f>
        <v>0</v>
      </c>
      <c r="I34" s="119">
        <v>0.15</v>
      </c>
      <c r="J34" s="118">
        <f>ROUND(((SUM(BF123:BF170))*I34),  0)</f>
        <v>0</v>
      </c>
      <c r="L34" s="50"/>
    </row>
    <row r="35" spans="2:12" s="51" customFormat="1" ht="14.45" hidden="1" customHeight="1">
      <c r="B35" s="50"/>
      <c r="E35" s="47" t="s">
        <v>44</v>
      </c>
      <c r="F35" s="118">
        <f>ROUND((SUM(BG123:BG170)),  0)</f>
        <v>0</v>
      </c>
      <c r="I35" s="119">
        <v>0.21</v>
      </c>
      <c r="J35" s="118">
        <f>0</f>
        <v>0</v>
      </c>
      <c r="L35" s="50"/>
    </row>
    <row r="36" spans="2:12" s="51" customFormat="1" ht="14.45" hidden="1" customHeight="1">
      <c r="B36" s="50"/>
      <c r="E36" s="47" t="s">
        <v>45</v>
      </c>
      <c r="F36" s="118">
        <f>ROUND((SUM(BH123:BH170)),  0)</f>
        <v>0</v>
      </c>
      <c r="I36" s="119">
        <v>0.15</v>
      </c>
      <c r="J36" s="118">
        <f>0</f>
        <v>0</v>
      </c>
      <c r="L36" s="50"/>
    </row>
    <row r="37" spans="2:12" s="51" customFormat="1" ht="14.45" hidden="1" customHeight="1">
      <c r="B37" s="50"/>
      <c r="E37" s="47" t="s">
        <v>46</v>
      </c>
      <c r="F37" s="118">
        <f>ROUND((SUM(BI123:BI170)),  0)</f>
        <v>0</v>
      </c>
      <c r="I37" s="119">
        <v>0</v>
      </c>
      <c r="J37" s="118">
        <f>0</f>
        <v>0</v>
      </c>
      <c r="L37" s="50"/>
    </row>
    <row r="38" spans="2:12" s="51" customFormat="1" ht="6.95" customHeight="1">
      <c r="B38" s="50"/>
      <c r="L38" s="50"/>
    </row>
    <row r="39" spans="2:12" s="51" customFormat="1" ht="25.35" customHeight="1">
      <c r="B39" s="50"/>
      <c r="C39" s="120"/>
      <c r="D39" s="121" t="s">
        <v>47</v>
      </c>
      <c r="E39" s="76"/>
      <c r="F39" s="76"/>
      <c r="G39" s="122" t="s">
        <v>48</v>
      </c>
      <c r="H39" s="123" t="s">
        <v>49</v>
      </c>
      <c r="I39" s="76"/>
      <c r="J39" s="124">
        <f>SUM(J30:J37)</f>
        <v>0</v>
      </c>
      <c r="K39" s="125"/>
      <c r="L39" s="50"/>
    </row>
    <row r="40" spans="2:12" s="51" customFormat="1" ht="14.45" customHeight="1">
      <c r="B40" s="50"/>
      <c r="L40" s="50"/>
    </row>
    <row r="41" spans="2:12" ht="14.45" customHeight="1">
      <c r="B41" s="41"/>
      <c r="L41" s="41"/>
    </row>
    <row r="42" spans="2:12" ht="14.45" customHeight="1">
      <c r="B42" s="41"/>
      <c r="L42" s="41"/>
    </row>
    <row r="43" spans="2:12" ht="14.45" customHeight="1">
      <c r="B43" s="41"/>
      <c r="L43" s="41"/>
    </row>
    <row r="44" spans="2:12" ht="14.45" customHeight="1">
      <c r="B44" s="41"/>
      <c r="L44" s="41"/>
    </row>
    <row r="45" spans="2:12" ht="14.45" customHeight="1">
      <c r="B45" s="41"/>
      <c r="L45" s="41"/>
    </row>
    <row r="46" spans="2:12" ht="14.45" customHeight="1">
      <c r="B46" s="41"/>
      <c r="L46" s="41"/>
    </row>
    <row r="47" spans="2:12" ht="14.45" customHeight="1">
      <c r="B47" s="41"/>
      <c r="L47" s="41"/>
    </row>
    <row r="48" spans="2:12" ht="14.45" customHeight="1">
      <c r="B48" s="41"/>
      <c r="L48" s="41"/>
    </row>
    <row r="49" spans="2:12" ht="14.45" customHeight="1">
      <c r="B49" s="41"/>
      <c r="L49" s="41"/>
    </row>
    <row r="50" spans="2:12" s="51" customFormat="1" ht="14.45" customHeight="1">
      <c r="B50" s="50"/>
      <c r="D50" s="60" t="s">
        <v>50</v>
      </c>
      <c r="E50" s="61"/>
      <c r="F50" s="61"/>
      <c r="G50" s="60" t="s">
        <v>51</v>
      </c>
      <c r="H50" s="61"/>
      <c r="I50" s="61"/>
      <c r="J50" s="61"/>
      <c r="K50" s="61"/>
      <c r="L50" s="50"/>
    </row>
    <row r="51" spans="2:12">
      <c r="B51" s="41"/>
      <c r="L51" s="41"/>
    </row>
    <row r="52" spans="2:12">
      <c r="B52" s="41"/>
      <c r="L52" s="41"/>
    </row>
    <row r="53" spans="2:12">
      <c r="B53" s="41"/>
      <c r="L53" s="41"/>
    </row>
    <row r="54" spans="2:12">
      <c r="B54" s="41"/>
      <c r="L54" s="41"/>
    </row>
    <row r="55" spans="2:12">
      <c r="B55" s="41"/>
      <c r="L55" s="41"/>
    </row>
    <row r="56" spans="2:12">
      <c r="B56" s="41"/>
      <c r="L56" s="41"/>
    </row>
    <row r="57" spans="2:12">
      <c r="B57" s="41"/>
      <c r="L57" s="41"/>
    </row>
    <row r="58" spans="2:12">
      <c r="B58" s="41"/>
      <c r="L58" s="41"/>
    </row>
    <row r="59" spans="2:12">
      <c r="B59" s="41"/>
      <c r="L59" s="41"/>
    </row>
    <row r="60" spans="2:12">
      <c r="B60" s="41"/>
      <c r="L60" s="41"/>
    </row>
    <row r="61" spans="2:12" s="51" customFormat="1" ht="12.75">
      <c r="B61" s="50"/>
      <c r="D61" s="62" t="s">
        <v>52</v>
      </c>
      <c r="E61" s="53"/>
      <c r="F61" s="126" t="s">
        <v>53</v>
      </c>
      <c r="G61" s="62" t="s">
        <v>52</v>
      </c>
      <c r="H61" s="53"/>
      <c r="I61" s="53"/>
      <c r="J61" s="127" t="s">
        <v>53</v>
      </c>
      <c r="K61" s="53"/>
      <c r="L61" s="50"/>
    </row>
    <row r="62" spans="2:12">
      <c r="B62" s="41"/>
      <c r="L62" s="41"/>
    </row>
    <row r="63" spans="2:12">
      <c r="B63" s="41"/>
      <c r="L63" s="41"/>
    </row>
    <row r="64" spans="2:12">
      <c r="B64" s="41"/>
      <c r="L64" s="41"/>
    </row>
    <row r="65" spans="2:12" s="51" customFormat="1" ht="12.75">
      <c r="B65" s="50"/>
      <c r="D65" s="60" t="s">
        <v>54</v>
      </c>
      <c r="E65" s="61"/>
      <c r="F65" s="61"/>
      <c r="G65" s="60" t="s">
        <v>55</v>
      </c>
      <c r="H65" s="61"/>
      <c r="I65" s="61"/>
      <c r="J65" s="61"/>
      <c r="K65" s="61"/>
      <c r="L65" s="50"/>
    </row>
    <row r="66" spans="2:12">
      <c r="B66" s="41"/>
      <c r="L66" s="41"/>
    </row>
    <row r="67" spans="2:12">
      <c r="B67" s="41"/>
      <c r="L67" s="41"/>
    </row>
    <row r="68" spans="2:12">
      <c r="B68" s="41"/>
      <c r="L68" s="41"/>
    </row>
    <row r="69" spans="2:12">
      <c r="B69" s="41"/>
      <c r="L69" s="41"/>
    </row>
    <row r="70" spans="2:12">
      <c r="B70" s="41"/>
      <c r="L70" s="41"/>
    </row>
    <row r="71" spans="2:12">
      <c r="B71" s="41"/>
      <c r="L71" s="41"/>
    </row>
    <row r="72" spans="2:12">
      <c r="B72" s="41"/>
      <c r="L72" s="41"/>
    </row>
    <row r="73" spans="2:12">
      <c r="B73" s="41"/>
      <c r="L73" s="41"/>
    </row>
    <row r="74" spans="2:12">
      <c r="B74" s="41"/>
      <c r="L74" s="41"/>
    </row>
    <row r="75" spans="2:12">
      <c r="B75" s="41"/>
      <c r="L75" s="41"/>
    </row>
    <row r="76" spans="2:12" s="51" customFormat="1" ht="12.75">
      <c r="B76" s="50"/>
      <c r="D76" s="62" t="s">
        <v>52</v>
      </c>
      <c r="E76" s="53"/>
      <c r="F76" s="126" t="s">
        <v>53</v>
      </c>
      <c r="G76" s="62" t="s">
        <v>52</v>
      </c>
      <c r="H76" s="53"/>
      <c r="I76" s="53"/>
      <c r="J76" s="127" t="s">
        <v>53</v>
      </c>
      <c r="K76" s="53"/>
      <c r="L76" s="50"/>
    </row>
    <row r="77" spans="2:12" s="51" customFormat="1" ht="14.45" customHeight="1">
      <c r="B77" s="63"/>
      <c r="C77" s="64"/>
      <c r="D77" s="64"/>
      <c r="E77" s="64"/>
      <c r="F77" s="64"/>
      <c r="G77" s="64"/>
      <c r="H77" s="64"/>
      <c r="I77" s="64"/>
      <c r="J77" s="64"/>
      <c r="K77" s="64"/>
      <c r="L77" s="50"/>
    </row>
    <row r="81" spans="2:47" s="51" customFormat="1" ht="6.95" customHeight="1">
      <c r="B81" s="65"/>
      <c r="C81" s="66"/>
      <c r="D81" s="66"/>
      <c r="E81" s="66"/>
      <c r="F81" s="66"/>
      <c r="G81" s="66"/>
      <c r="H81" s="66"/>
      <c r="I81" s="66"/>
      <c r="J81" s="66"/>
      <c r="K81" s="66"/>
      <c r="L81" s="50"/>
    </row>
    <row r="82" spans="2:47" s="51" customFormat="1" ht="24.95" customHeight="1">
      <c r="B82" s="50"/>
      <c r="C82" s="42" t="s">
        <v>200</v>
      </c>
      <c r="L82" s="50"/>
    </row>
    <row r="83" spans="2:47" s="51" customFormat="1" ht="6.95" customHeight="1">
      <c r="B83" s="50"/>
      <c r="L83" s="50"/>
    </row>
    <row r="84" spans="2:47" s="51" customFormat="1" ht="12" customHeight="1">
      <c r="B84" s="50"/>
      <c r="C84" s="47" t="s">
        <v>17</v>
      </c>
      <c r="L84" s="50"/>
    </row>
    <row r="85" spans="2:47" s="51" customFormat="1" ht="16.5" customHeight="1">
      <c r="B85" s="50"/>
      <c r="E85" s="257" t="str">
        <f>E7</f>
        <v xml:space="preserve">Generální oprava a úprava pavilonu nosorožců - ZHODNOCENÍ                              
</v>
      </c>
      <c r="F85" s="258"/>
      <c r="G85" s="258"/>
      <c r="H85" s="258"/>
      <c r="L85" s="50"/>
    </row>
    <row r="86" spans="2:47" s="51" customFormat="1" ht="12" customHeight="1">
      <c r="B86" s="50"/>
      <c r="C86" s="47" t="s">
        <v>120</v>
      </c>
      <c r="L86" s="50"/>
    </row>
    <row r="87" spans="2:47" s="51" customFormat="1" ht="16.5" customHeight="1">
      <c r="B87" s="50"/>
      <c r="E87" s="236" t="str">
        <f>E9</f>
        <v>4 - SO 01 - Vzduchotechnika - zhodnocení</v>
      </c>
      <c r="F87" s="256"/>
      <c r="G87" s="256"/>
      <c r="H87" s="256"/>
      <c r="L87" s="50"/>
    </row>
    <row r="88" spans="2:47" s="51" customFormat="1" ht="6.95" customHeight="1">
      <c r="B88" s="50"/>
      <c r="L88" s="50"/>
    </row>
    <row r="89" spans="2:47" s="51" customFormat="1" ht="12" customHeight="1">
      <c r="B89" s="50"/>
      <c r="C89" s="47" t="s">
        <v>21</v>
      </c>
      <c r="F89" s="48" t="str">
        <f>F12</f>
        <v xml:space="preserve"> </v>
      </c>
      <c r="I89" s="47" t="s">
        <v>23</v>
      </c>
      <c r="J89" s="110" t="str">
        <f>IF(J12="","",J12)</f>
        <v>3. 1. 2023</v>
      </c>
      <c r="L89" s="50"/>
    </row>
    <row r="90" spans="2:47" s="51" customFormat="1" ht="6.95" customHeight="1">
      <c r="B90" s="50"/>
      <c r="L90" s="50"/>
    </row>
    <row r="91" spans="2:47" s="51" customFormat="1" ht="40.15" customHeight="1">
      <c r="B91" s="50"/>
      <c r="C91" s="47" t="s">
        <v>25</v>
      </c>
      <c r="F91" s="48" t="str">
        <f>E15</f>
        <v>ZOO Dvůr Králové a.s., Štefánikova 1029, D.K.n.L.</v>
      </c>
      <c r="I91" s="47" t="s">
        <v>31</v>
      </c>
      <c r="J91" s="128" t="str">
        <f>E21</f>
        <v>Projektis DK s r.o., Legionářská 562, D.K.n.L.</v>
      </c>
      <c r="L91" s="50"/>
    </row>
    <row r="92" spans="2:47" s="51" customFormat="1" ht="15.2" customHeight="1">
      <c r="B92" s="50"/>
      <c r="C92" s="47" t="s">
        <v>29</v>
      </c>
      <c r="F92" s="48" t="str">
        <f>IF(E18="","",E18)</f>
        <v>Vyplň údaj</v>
      </c>
      <c r="I92" s="47" t="s">
        <v>34</v>
      </c>
      <c r="J92" s="128" t="str">
        <f>E24</f>
        <v>ing. V. Švehla</v>
      </c>
      <c r="L92" s="50"/>
    </row>
    <row r="93" spans="2:47" s="51" customFormat="1" ht="10.35" customHeight="1">
      <c r="B93" s="50"/>
      <c r="L93" s="50"/>
    </row>
    <row r="94" spans="2:47" s="51" customFormat="1" ht="29.25" customHeight="1">
      <c r="B94" s="50"/>
      <c r="C94" s="129" t="s">
        <v>201</v>
      </c>
      <c r="D94" s="120"/>
      <c r="E94" s="120"/>
      <c r="F94" s="120"/>
      <c r="G94" s="120"/>
      <c r="H94" s="120"/>
      <c r="I94" s="120"/>
      <c r="J94" s="130" t="s">
        <v>202</v>
      </c>
      <c r="K94" s="120"/>
      <c r="L94" s="50"/>
    </row>
    <row r="95" spans="2:47" s="51" customFormat="1" ht="10.35" customHeight="1">
      <c r="B95" s="50"/>
      <c r="L95" s="50"/>
    </row>
    <row r="96" spans="2:47" s="51" customFormat="1" ht="22.9" customHeight="1">
      <c r="B96" s="50"/>
      <c r="C96" s="131" t="s">
        <v>203</v>
      </c>
      <c r="J96" s="115">
        <f>J123</f>
        <v>0</v>
      </c>
      <c r="L96" s="50"/>
      <c r="AU96" s="38" t="s">
        <v>204</v>
      </c>
    </row>
    <row r="97" spans="2:12" s="133" customFormat="1" ht="24.95" customHeight="1">
      <c r="B97" s="132"/>
      <c r="D97" s="134" t="s">
        <v>1914</v>
      </c>
      <c r="E97" s="135"/>
      <c r="F97" s="135"/>
      <c r="G97" s="135"/>
      <c r="H97" s="135"/>
      <c r="I97" s="135"/>
      <c r="J97" s="136">
        <f>J124</f>
        <v>0</v>
      </c>
      <c r="L97" s="132"/>
    </row>
    <row r="98" spans="2:12" s="138" customFormat="1" ht="19.899999999999999" customHeight="1">
      <c r="B98" s="137"/>
      <c r="D98" s="139" t="s">
        <v>2331</v>
      </c>
      <c r="E98" s="140"/>
      <c r="F98" s="140"/>
      <c r="G98" s="140"/>
      <c r="H98" s="140"/>
      <c r="I98" s="140"/>
      <c r="J98" s="141">
        <f>J125</f>
        <v>0</v>
      </c>
      <c r="L98" s="137"/>
    </row>
    <row r="99" spans="2:12" s="138" customFormat="1" ht="14.85" customHeight="1">
      <c r="B99" s="137"/>
      <c r="D99" s="139" t="s">
        <v>2332</v>
      </c>
      <c r="E99" s="140"/>
      <c r="F99" s="140"/>
      <c r="G99" s="140"/>
      <c r="H99" s="140"/>
      <c r="I99" s="140"/>
      <c r="J99" s="141">
        <f>J126</f>
        <v>0</v>
      </c>
      <c r="L99" s="137"/>
    </row>
    <row r="100" spans="2:12" s="138" customFormat="1" ht="14.85" customHeight="1">
      <c r="B100" s="137"/>
      <c r="D100" s="139" t="s">
        <v>2333</v>
      </c>
      <c r="E100" s="140"/>
      <c r="F100" s="140"/>
      <c r="G100" s="140"/>
      <c r="H100" s="140"/>
      <c r="I100" s="140"/>
      <c r="J100" s="141">
        <f>J138</f>
        <v>0</v>
      </c>
      <c r="L100" s="137"/>
    </row>
    <row r="101" spans="2:12" s="138" customFormat="1" ht="14.85" customHeight="1">
      <c r="B101" s="137"/>
      <c r="D101" s="139" t="s">
        <v>2334</v>
      </c>
      <c r="E101" s="140"/>
      <c r="F101" s="140"/>
      <c r="G101" s="140"/>
      <c r="H101" s="140"/>
      <c r="I101" s="140"/>
      <c r="J101" s="141">
        <f>J149</f>
        <v>0</v>
      </c>
      <c r="L101" s="137"/>
    </row>
    <row r="102" spans="2:12" s="138" customFormat="1" ht="14.85" customHeight="1">
      <c r="B102" s="137"/>
      <c r="D102" s="139" t="s">
        <v>2335</v>
      </c>
      <c r="E102" s="140"/>
      <c r="F102" s="140"/>
      <c r="G102" s="140"/>
      <c r="H102" s="140"/>
      <c r="I102" s="140"/>
      <c r="J102" s="141">
        <f>J150</f>
        <v>0</v>
      </c>
      <c r="L102" s="137"/>
    </row>
    <row r="103" spans="2:12" s="138" customFormat="1" ht="14.85" customHeight="1">
      <c r="B103" s="137"/>
      <c r="D103" s="139" t="s">
        <v>2336</v>
      </c>
      <c r="E103" s="140"/>
      <c r="F103" s="140"/>
      <c r="G103" s="140"/>
      <c r="H103" s="140"/>
      <c r="I103" s="140"/>
      <c r="J103" s="141">
        <f>J165</f>
        <v>0</v>
      </c>
      <c r="L103" s="137"/>
    </row>
    <row r="104" spans="2:12" s="51" customFormat="1" ht="21.75" customHeight="1">
      <c r="B104" s="50"/>
      <c r="L104" s="50"/>
    </row>
    <row r="105" spans="2:12" s="51" customFormat="1" ht="6.95" customHeight="1">
      <c r="B105" s="63"/>
      <c r="C105" s="64"/>
      <c r="D105" s="64"/>
      <c r="E105" s="64"/>
      <c r="F105" s="64"/>
      <c r="G105" s="64"/>
      <c r="H105" s="64"/>
      <c r="I105" s="64"/>
      <c r="J105" s="64"/>
      <c r="K105" s="64"/>
      <c r="L105" s="50"/>
    </row>
    <row r="109" spans="2:12" s="51" customFormat="1" ht="6.95" customHeight="1">
      <c r="B109" s="65"/>
      <c r="C109" s="66"/>
      <c r="D109" s="66"/>
      <c r="E109" s="66"/>
      <c r="F109" s="66"/>
      <c r="G109" s="66"/>
      <c r="H109" s="66"/>
      <c r="I109" s="66"/>
      <c r="J109" s="66"/>
      <c r="K109" s="66"/>
      <c r="L109" s="50"/>
    </row>
    <row r="110" spans="2:12" s="51" customFormat="1" ht="24.95" customHeight="1">
      <c r="B110" s="50"/>
      <c r="C110" s="42" t="s">
        <v>230</v>
      </c>
      <c r="L110" s="50"/>
    </row>
    <row r="111" spans="2:12" s="51" customFormat="1" ht="6.95" customHeight="1">
      <c r="B111" s="50"/>
      <c r="L111" s="50"/>
    </row>
    <row r="112" spans="2:12" s="51" customFormat="1" ht="12" customHeight="1">
      <c r="B112" s="50"/>
      <c r="C112" s="47" t="s">
        <v>17</v>
      </c>
      <c r="L112" s="50"/>
    </row>
    <row r="113" spans="2:65" s="51" customFormat="1" ht="16.5" customHeight="1">
      <c r="B113" s="50"/>
      <c r="E113" s="257" t="str">
        <f>E7</f>
        <v xml:space="preserve">Generální oprava a úprava pavilonu nosorožců - ZHODNOCENÍ                              
</v>
      </c>
      <c r="F113" s="258"/>
      <c r="G113" s="258"/>
      <c r="H113" s="258"/>
      <c r="L113" s="50"/>
    </row>
    <row r="114" spans="2:65" s="51" customFormat="1" ht="12" customHeight="1">
      <c r="B114" s="50"/>
      <c r="C114" s="47" t="s">
        <v>120</v>
      </c>
      <c r="L114" s="50"/>
    </row>
    <row r="115" spans="2:65" s="51" customFormat="1" ht="16.5" customHeight="1">
      <c r="B115" s="50"/>
      <c r="E115" s="236" t="str">
        <f>E9</f>
        <v>4 - SO 01 - Vzduchotechnika - zhodnocení</v>
      </c>
      <c r="F115" s="256"/>
      <c r="G115" s="256"/>
      <c r="H115" s="256"/>
      <c r="L115" s="50"/>
    </row>
    <row r="116" spans="2:65" s="51" customFormat="1" ht="6.95" customHeight="1">
      <c r="B116" s="50"/>
      <c r="L116" s="50"/>
    </row>
    <row r="117" spans="2:65" s="51" customFormat="1" ht="12" customHeight="1">
      <c r="B117" s="50"/>
      <c r="C117" s="47" t="s">
        <v>21</v>
      </c>
      <c r="F117" s="48" t="str">
        <f>F12</f>
        <v xml:space="preserve"> </v>
      </c>
      <c r="I117" s="47" t="s">
        <v>23</v>
      </c>
      <c r="J117" s="110" t="str">
        <f>IF(J12="","",J12)</f>
        <v>3. 1. 2023</v>
      </c>
      <c r="L117" s="50"/>
    </row>
    <row r="118" spans="2:65" s="51" customFormat="1" ht="6.95" customHeight="1">
      <c r="B118" s="50"/>
      <c r="L118" s="50"/>
    </row>
    <row r="119" spans="2:65" s="51" customFormat="1" ht="40.15" customHeight="1">
      <c r="B119" s="50"/>
      <c r="C119" s="47" t="s">
        <v>25</v>
      </c>
      <c r="F119" s="48" t="str">
        <f>E15</f>
        <v>ZOO Dvůr Králové a.s., Štefánikova 1029, D.K.n.L.</v>
      </c>
      <c r="I119" s="47" t="s">
        <v>31</v>
      </c>
      <c r="J119" s="128" t="str">
        <f>E21</f>
        <v>Projektis DK s r.o., Legionářská 562, D.K.n.L.</v>
      </c>
      <c r="L119" s="50"/>
    </row>
    <row r="120" spans="2:65" s="51" customFormat="1" ht="15.2" customHeight="1">
      <c r="B120" s="50"/>
      <c r="C120" s="47" t="s">
        <v>29</v>
      </c>
      <c r="F120" s="48" t="str">
        <f>IF(E18="","",E18)</f>
        <v>Vyplň údaj</v>
      </c>
      <c r="I120" s="47" t="s">
        <v>34</v>
      </c>
      <c r="J120" s="128" t="str">
        <f>E24</f>
        <v>ing. V. Švehla</v>
      </c>
      <c r="L120" s="50"/>
    </row>
    <row r="121" spans="2:65" s="51" customFormat="1" ht="10.35" customHeight="1">
      <c r="B121" s="50"/>
      <c r="L121" s="50"/>
    </row>
    <row r="122" spans="2:65" s="146" customFormat="1" ht="29.25" customHeight="1">
      <c r="B122" s="142"/>
      <c r="C122" s="143" t="s">
        <v>231</v>
      </c>
      <c r="D122" s="144" t="s">
        <v>62</v>
      </c>
      <c r="E122" s="144" t="s">
        <v>58</v>
      </c>
      <c r="F122" s="144" t="s">
        <v>59</v>
      </c>
      <c r="G122" s="144" t="s">
        <v>232</v>
      </c>
      <c r="H122" s="144" t="s">
        <v>233</v>
      </c>
      <c r="I122" s="144" t="s">
        <v>234</v>
      </c>
      <c r="J122" s="144" t="s">
        <v>202</v>
      </c>
      <c r="K122" s="145" t="s">
        <v>235</v>
      </c>
      <c r="L122" s="142"/>
      <c r="M122" s="78" t="s">
        <v>1</v>
      </c>
      <c r="N122" s="79" t="s">
        <v>41</v>
      </c>
      <c r="O122" s="79" t="s">
        <v>236</v>
      </c>
      <c r="P122" s="79" t="s">
        <v>237</v>
      </c>
      <c r="Q122" s="79" t="s">
        <v>238</v>
      </c>
      <c r="R122" s="79" t="s">
        <v>239</v>
      </c>
      <c r="S122" s="79" t="s">
        <v>240</v>
      </c>
      <c r="T122" s="80" t="s">
        <v>241</v>
      </c>
    </row>
    <row r="123" spans="2:65" s="51" customFormat="1" ht="22.9" customHeight="1">
      <c r="B123" s="50"/>
      <c r="C123" s="84" t="s">
        <v>242</v>
      </c>
      <c r="J123" s="147">
        <f>BK123</f>
        <v>0</v>
      </c>
      <c r="L123" s="50"/>
      <c r="M123" s="81"/>
      <c r="N123" s="73"/>
      <c r="O123" s="73"/>
      <c r="P123" s="148">
        <f>P124</f>
        <v>0</v>
      </c>
      <c r="Q123" s="73"/>
      <c r="R123" s="148">
        <f>R124</f>
        <v>0</v>
      </c>
      <c r="S123" s="73"/>
      <c r="T123" s="149">
        <f>T124</f>
        <v>0</v>
      </c>
      <c r="AT123" s="38" t="s">
        <v>76</v>
      </c>
      <c r="AU123" s="38" t="s">
        <v>204</v>
      </c>
      <c r="BK123" s="150">
        <f>BK124</f>
        <v>0</v>
      </c>
    </row>
    <row r="124" spans="2:65" s="152" customFormat="1" ht="25.9" customHeight="1">
      <c r="B124" s="151"/>
      <c r="D124" s="153" t="s">
        <v>76</v>
      </c>
      <c r="E124" s="154" t="s">
        <v>376</v>
      </c>
      <c r="F124" s="154" t="s">
        <v>1929</v>
      </c>
      <c r="J124" s="155">
        <f>BK124</f>
        <v>0</v>
      </c>
      <c r="L124" s="151"/>
      <c r="M124" s="156"/>
      <c r="P124" s="157">
        <f>P125</f>
        <v>0</v>
      </c>
      <c r="R124" s="157">
        <f>R125</f>
        <v>0</v>
      </c>
      <c r="T124" s="158">
        <f>T125</f>
        <v>0</v>
      </c>
      <c r="AR124" s="153" t="s">
        <v>258</v>
      </c>
      <c r="AT124" s="159" t="s">
        <v>76</v>
      </c>
      <c r="AU124" s="159" t="s">
        <v>77</v>
      </c>
      <c r="AY124" s="153" t="s">
        <v>245</v>
      </c>
      <c r="BK124" s="160">
        <f>BK125</f>
        <v>0</v>
      </c>
    </row>
    <row r="125" spans="2:65" s="152" customFormat="1" ht="22.9" customHeight="1">
      <c r="B125" s="151"/>
      <c r="D125" s="153" t="s">
        <v>76</v>
      </c>
      <c r="E125" s="161" t="s">
        <v>2337</v>
      </c>
      <c r="F125" s="161" t="s">
        <v>2338</v>
      </c>
      <c r="J125" s="162">
        <f>BK125</f>
        <v>0</v>
      </c>
      <c r="L125" s="151"/>
      <c r="M125" s="156"/>
      <c r="P125" s="157">
        <f>P126+P138+P149+P150+P165</f>
        <v>0</v>
      </c>
      <c r="R125" s="157">
        <f>R126+R138+R149+R150+R165</f>
        <v>0</v>
      </c>
      <c r="T125" s="158">
        <f>T126+T138+T149+T150+T165</f>
        <v>0</v>
      </c>
      <c r="AR125" s="153" t="s">
        <v>258</v>
      </c>
      <c r="AT125" s="159" t="s">
        <v>76</v>
      </c>
      <c r="AU125" s="159" t="s">
        <v>8</v>
      </c>
      <c r="AY125" s="153" t="s">
        <v>245</v>
      </c>
      <c r="BK125" s="160">
        <f>BK126+BK138+BK149+BK150+BK165</f>
        <v>0</v>
      </c>
    </row>
    <row r="126" spans="2:65" s="152" customFormat="1" ht="20.85" customHeight="1">
      <c r="B126" s="151"/>
      <c r="D126" s="153" t="s">
        <v>76</v>
      </c>
      <c r="E126" s="161" t="s">
        <v>2339</v>
      </c>
      <c r="F126" s="161" t="s">
        <v>2340</v>
      </c>
      <c r="J126" s="162">
        <f>BK126</f>
        <v>0</v>
      </c>
      <c r="L126" s="151"/>
      <c r="M126" s="156"/>
      <c r="P126" s="157">
        <f>SUM(P127:P137)</f>
        <v>0</v>
      </c>
      <c r="R126" s="157">
        <f>SUM(R127:R137)</f>
        <v>0</v>
      </c>
      <c r="T126" s="158">
        <f>SUM(T127:T137)</f>
        <v>0</v>
      </c>
      <c r="AR126" s="153" t="s">
        <v>8</v>
      </c>
      <c r="AT126" s="159" t="s">
        <v>76</v>
      </c>
      <c r="AU126" s="159" t="s">
        <v>86</v>
      </c>
      <c r="AY126" s="153" t="s">
        <v>245</v>
      </c>
      <c r="BK126" s="160">
        <f>SUM(BK127:BK137)</f>
        <v>0</v>
      </c>
    </row>
    <row r="127" spans="2:65" s="51" customFormat="1" ht="66.75" customHeight="1">
      <c r="B127" s="50"/>
      <c r="C127" s="190" t="s">
        <v>8</v>
      </c>
      <c r="D127" s="190" t="s">
        <v>376</v>
      </c>
      <c r="E127" s="191" t="s">
        <v>2341</v>
      </c>
      <c r="F127" s="192" t="s">
        <v>2342</v>
      </c>
      <c r="G127" s="193" t="s">
        <v>1942</v>
      </c>
      <c r="H127" s="194">
        <v>1</v>
      </c>
      <c r="I127" s="25"/>
      <c r="J127" s="195">
        <f t="shared" ref="J127:J137" si="0">ROUND(I127*H127,0)</f>
        <v>0</v>
      </c>
      <c r="K127" s="192" t="s">
        <v>1</v>
      </c>
      <c r="L127" s="196"/>
      <c r="M127" s="197" t="s">
        <v>1</v>
      </c>
      <c r="N127" s="198" t="s">
        <v>42</v>
      </c>
      <c r="P127" s="171">
        <f t="shared" ref="P127:P137" si="1">O127*H127</f>
        <v>0</v>
      </c>
      <c r="Q127" s="171">
        <v>0</v>
      </c>
      <c r="R127" s="171">
        <f t="shared" ref="R127:R137" si="2">Q127*H127</f>
        <v>0</v>
      </c>
      <c r="S127" s="171">
        <v>0</v>
      </c>
      <c r="T127" s="172">
        <f t="shared" ref="T127:T137" si="3">S127*H127</f>
        <v>0</v>
      </c>
      <c r="AR127" s="173" t="s">
        <v>309</v>
      </c>
      <c r="AT127" s="173" t="s">
        <v>376</v>
      </c>
      <c r="AU127" s="173" t="s">
        <v>258</v>
      </c>
      <c r="AY127" s="38" t="s">
        <v>245</v>
      </c>
      <c r="BE127" s="174">
        <f t="shared" ref="BE127:BE137" si="4">IF(N127="základní",J127,0)</f>
        <v>0</v>
      </c>
      <c r="BF127" s="174">
        <f t="shared" ref="BF127:BF137" si="5">IF(N127="snížená",J127,0)</f>
        <v>0</v>
      </c>
      <c r="BG127" s="174">
        <f t="shared" ref="BG127:BG137" si="6">IF(N127="zákl. přenesená",J127,0)</f>
        <v>0</v>
      </c>
      <c r="BH127" s="174">
        <f t="shared" ref="BH127:BH137" si="7">IF(N127="sníž. přenesená",J127,0)</f>
        <v>0</v>
      </c>
      <c r="BI127" s="174">
        <f t="shared" ref="BI127:BI137" si="8">IF(N127="nulová",J127,0)</f>
        <v>0</v>
      </c>
      <c r="BJ127" s="38" t="s">
        <v>8</v>
      </c>
      <c r="BK127" s="174">
        <f t="shared" ref="BK127:BK137" si="9">ROUND(I127*H127,0)</f>
        <v>0</v>
      </c>
      <c r="BL127" s="38" t="s">
        <v>92</v>
      </c>
      <c r="BM127" s="173" t="s">
        <v>86</v>
      </c>
    </row>
    <row r="128" spans="2:65" s="51" customFormat="1" ht="16.5" customHeight="1">
      <c r="B128" s="50"/>
      <c r="C128" s="190" t="s">
        <v>86</v>
      </c>
      <c r="D128" s="190" t="s">
        <v>376</v>
      </c>
      <c r="E128" s="191" t="s">
        <v>2343</v>
      </c>
      <c r="F128" s="192" t="s">
        <v>2344</v>
      </c>
      <c r="G128" s="193" t="s">
        <v>1942</v>
      </c>
      <c r="H128" s="194">
        <v>1</v>
      </c>
      <c r="I128" s="25"/>
      <c r="J128" s="195">
        <f t="shared" si="0"/>
        <v>0</v>
      </c>
      <c r="K128" s="192" t="s">
        <v>1</v>
      </c>
      <c r="L128" s="196"/>
      <c r="M128" s="197" t="s">
        <v>1</v>
      </c>
      <c r="N128" s="198" t="s">
        <v>42</v>
      </c>
      <c r="P128" s="171">
        <f t="shared" si="1"/>
        <v>0</v>
      </c>
      <c r="Q128" s="171">
        <v>0</v>
      </c>
      <c r="R128" s="171">
        <f t="shared" si="2"/>
        <v>0</v>
      </c>
      <c r="S128" s="171">
        <v>0</v>
      </c>
      <c r="T128" s="172">
        <f t="shared" si="3"/>
        <v>0</v>
      </c>
      <c r="AR128" s="173" t="s">
        <v>309</v>
      </c>
      <c r="AT128" s="173" t="s">
        <v>376</v>
      </c>
      <c r="AU128" s="173" t="s">
        <v>258</v>
      </c>
      <c r="AY128" s="38" t="s">
        <v>245</v>
      </c>
      <c r="BE128" s="174">
        <f t="shared" si="4"/>
        <v>0</v>
      </c>
      <c r="BF128" s="174">
        <f t="shared" si="5"/>
        <v>0</v>
      </c>
      <c r="BG128" s="174">
        <f t="shared" si="6"/>
        <v>0</v>
      </c>
      <c r="BH128" s="174">
        <f t="shared" si="7"/>
        <v>0</v>
      </c>
      <c r="BI128" s="174">
        <f t="shared" si="8"/>
        <v>0</v>
      </c>
      <c r="BJ128" s="38" t="s">
        <v>8</v>
      </c>
      <c r="BK128" s="174">
        <f t="shared" si="9"/>
        <v>0</v>
      </c>
      <c r="BL128" s="38" t="s">
        <v>92</v>
      </c>
      <c r="BM128" s="173" t="s">
        <v>92</v>
      </c>
    </row>
    <row r="129" spans="2:65" s="51" customFormat="1" ht="16.5" customHeight="1">
      <c r="B129" s="50"/>
      <c r="C129" s="190" t="s">
        <v>258</v>
      </c>
      <c r="D129" s="190" t="s">
        <v>376</v>
      </c>
      <c r="E129" s="191" t="s">
        <v>2345</v>
      </c>
      <c r="F129" s="192" t="s">
        <v>2346</v>
      </c>
      <c r="G129" s="193" t="s">
        <v>2142</v>
      </c>
      <c r="H129" s="194">
        <v>1</v>
      </c>
      <c r="I129" s="25"/>
      <c r="J129" s="195">
        <f t="shared" si="0"/>
        <v>0</v>
      </c>
      <c r="K129" s="192" t="s">
        <v>1</v>
      </c>
      <c r="L129" s="196"/>
      <c r="M129" s="197" t="s">
        <v>1</v>
      </c>
      <c r="N129" s="198" t="s">
        <v>42</v>
      </c>
      <c r="P129" s="171">
        <f t="shared" si="1"/>
        <v>0</v>
      </c>
      <c r="Q129" s="171">
        <v>0</v>
      </c>
      <c r="R129" s="171">
        <f t="shared" si="2"/>
        <v>0</v>
      </c>
      <c r="S129" s="171">
        <v>0</v>
      </c>
      <c r="T129" s="172">
        <f t="shared" si="3"/>
        <v>0</v>
      </c>
      <c r="AR129" s="173" t="s">
        <v>309</v>
      </c>
      <c r="AT129" s="173" t="s">
        <v>376</v>
      </c>
      <c r="AU129" s="173" t="s">
        <v>258</v>
      </c>
      <c r="AY129" s="38" t="s">
        <v>245</v>
      </c>
      <c r="BE129" s="174">
        <f t="shared" si="4"/>
        <v>0</v>
      </c>
      <c r="BF129" s="174">
        <f t="shared" si="5"/>
        <v>0</v>
      </c>
      <c r="BG129" s="174">
        <f t="shared" si="6"/>
        <v>0</v>
      </c>
      <c r="BH129" s="174">
        <f t="shared" si="7"/>
        <v>0</v>
      </c>
      <c r="BI129" s="174">
        <f t="shared" si="8"/>
        <v>0</v>
      </c>
      <c r="BJ129" s="38" t="s">
        <v>8</v>
      </c>
      <c r="BK129" s="174">
        <f t="shared" si="9"/>
        <v>0</v>
      </c>
      <c r="BL129" s="38" t="s">
        <v>92</v>
      </c>
      <c r="BM129" s="173" t="s">
        <v>293</v>
      </c>
    </row>
    <row r="130" spans="2:65" s="51" customFormat="1" ht="16.5" customHeight="1">
      <c r="B130" s="50"/>
      <c r="C130" s="190" t="s">
        <v>92</v>
      </c>
      <c r="D130" s="190" t="s">
        <v>376</v>
      </c>
      <c r="E130" s="191" t="s">
        <v>2347</v>
      </c>
      <c r="F130" s="192" t="s">
        <v>2348</v>
      </c>
      <c r="G130" s="193" t="s">
        <v>1942</v>
      </c>
      <c r="H130" s="194">
        <v>1</v>
      </c>
      <c r="I130" s="25"/>
      <c r="J130" s="195">
        <f t="shared" si="0"/>
        <v>0</v>
      </c>
      <c r="K130" s="192" t="s">
        <v>1</v>
      </c>
      <c r="L130" s="196"/>
      <c r="M130" s="197" t="s">
        <v>1</v>
      </c>
      <c r="N130" s="198" t="s">
        <v>42</v>
      </c>
      <c r="P130" s="171">
        <f t="shared" si="1"/>
        <v>0</v>
      </c>
      <c r="Q130" s="171">
        <v>0</v>
      </c>
      <c r="R130" s="171">
        <f t="shared" si="2"/>
        <v>0</v>
      </c>
      <c r="S130" s="171">
        <v>0</v>
      </c>
      <c r="T130" s="172">
        <f t="shared" si="3"/>
        <v>0</v>
      </c>
      <c r="AR130" s="173" t="s">
        <v>309</v>
      </c>
      <c r="AT130" s="173" t="s">
        <v>376</v>
      </c>
      <c r="AU130" s="173" t="s">
        <v>258</v>
      </c>
      <c r="AY130" s="38" t="s">
        <v>245</v>
      </c>
      <c r="BE130" s="174">
        <f t="shared" si="4"/>
        <v>0</v>
      </c>
      <c r="BF130" s="174">
        <f t="shared" si="5"/>
        <v>0</v>
      </c>
      <c r="BG130" s="174">
        <f t="shared" si="6"/>
        <v>0</v>
      </c>
      <c r="BH130" s="174">
        <f t="shared" si="7"/>
        <v>0</v>
      </c>
      <c r="BI130" s="174">
        <f t="shared" si="8"/>
        <v>0</v>
      </c>
      <c r="BJ130" s="38" t="s">
        <v>8</v>
      </c>
      <c r="BK130" s="174">
        <f t="shared" si="9"/>
        <v>0</v>
      </c>
      <c r="BL130" s="38" t="s">
        <v>92</v>
      </c>
      <c r="BM130" s="173" t="s">
        <v>309</v>
      </c>
    </row>
    <row r="131" spans="2:65" s="51" customFormat="1" ht="49.15" customHeight="1">
      <c r="B131" s="50"/>
      <c r="C131" s="190" t="s">
        <v>95</v>
      </c>
      <c r="D131" s="190" t="s">
        <v>376</v>
      </c>
      <c r="E131" s="191" t="s">
        <v>2349</v>
      </c>
      <c r="F131" s="192" t="s">
        <v>2350</v>
      </c>
      <c r="G131" s="193" t="s">
        <v>1942</v>
      </c>
      <c r="H131" s="194">
        <v>8</v>
      </c>
      <c r="I131" s="25"/>
      <c r="J131" s="195">
        <f t="shared" si="0"/>
        <v>0</v>
      </c>
      <c r="K131" s="192" t="s">
        <v>1</v>
      </c>
      <c r="L131" s="196"/>
      <c r="M131" s="197" t="s">
        <v>1</v>
      </c>
      <c r="N131" s="198" t="s">
        <v>42</v>
      </c>
      <c r="P131" s="171">
        <f t="shared" si="1"/>
        <v>0</v>
      </c>
      <c r="Q131" s="171">
        <v>0</v>
      </c>
      <c r="R131" s="171">
        <f t="shared" si="2"/>
        <v>0</v>
      </c>
      <c r="S131" s="171">
        <v>0</v>
      </c>
      <c r="T131" s="172">
        <f t="shared" si="3"/>
        <v>0</v>
      </c>
      <c r="AR131" s="173" t="s">
        <v>309</v>
      </c>
      <c r="AT131" s="173" t="s">
        <v>376</v>
      </c>
      <c r="AU131" s="173" t="s">
        <v>258</v>
      </c>
      <c r="AY131" s="38" t="s">
        <v>245</v>
      </c>
      <c r="BE131" s="174">
        <f t="shared" si="4"/>
        <v>0</v>
      </c>
      <c r="BF131" s="174">
        <f t="shared" si="5"/>
        <v>0</v>
      </c>
      <c r="BG131" s="174">
        <f t="shared" si="6"/>
        <v>0</v>
      </c>
      <c r="BH131" s="174">
        <f t="shared" si="7"/>
        <v>0</v>
      </c>
      <c r="BI131" s="174">
        <f t="shared" si="8"/>
        <v>0</v>
      </c>
      <c r="BJ131" s="38" t="s">
        <v>8</v>
      </c>
      <c r="BK131" s="174">
        <f t="shared" si="9"/>
        <v>0</v>
      </c>
      <c r="BL131" s="38" t="s">
        <v>92</v>
      </c>
      <c r="BM131" s="173" t="s">
        <v>322</v>
      </c>
    </row>
    <row r="132" spans="2:65" s="51" customFormat="1" ht="33" customHeight="1">
      <c r="B132" s="50"/>
      <c r="C132" s="190" t="s">
        <v>293</v>
      </c>
      <c r="D132" s="190" t="s">
        <v>376</v>
      </c>
      <c r="E132" s="191" t="s">
        <v>2351</v>
      </c>
      <c r="F132" s="192" t="s">
        <v>2352</v>
      </c>
      <c r="G132" s="193" t="s">
        <v>1942</v>
      </c>
      <c r="H132" s="194">
        <v>8</v>
      </c>
      <c r="I132" s="25"/>
      <c r="J132" s="195">
        <f t="shared" si="0"/>
        <v>0</v>
      </c>
      <c r="K132" s="192" t="s">
        <v>1</v>
      </c>
      <c r="L132" s="196"/>
      <c r="M132" s="197" t="s">
        <v>1</v>
      </c>
      <c r="N132" s="198" t="s">
        <v>42</v>
      </c>
      <c r="P132" s="171">
        <f t="shared" si="1"/>
        <v>0</v>
      </c>
      <c r="Q132" s="171">
        <v>0</v>
      </c>
      <c r="R132" s="171">
        <f t="shared" si="2"/>
        <v>0</v>
      </c>
      <c r="S132" s="171">
        <v>0</v>
      </c>
      <c r="T132" s="172">
        <f t="shared" si="3"/>
        <v>0</v>
      </c>
      <c r="AR132" s="173" t="s">
        <v>309</v>
      </c>
      <c r="AT132" s="173" t="s">
        <v>376</v>
      </c>
      <c r="AU132" s="173" t="s">
        <v>258</v>
      </c>
      <c r="AY132" s="38" t="s">
        <v>245</v>
      </c>
      <c r="BE132" s="174">
        <f t="shared" si="4"/>
        <v>0</v>
      </c>
      <c r="BF132" s="174">
        <f t="shared" si="5"/>
        <v>0</v>
      </c>
      <c r="BG132" s="174">
        <f t="shared" si="6"/>
        <v>0</v>
      </c>
      <c r="BH132" s="174">
        <f t="shared" si="7"/>
        <v>0</v>
      </c>
      <c r="BI132" s="174">
        <f t="shared" si="8"/>
        <v>0</v>
      </c>
      <c r="BJ132" s="38" t="s">
        <v>8</v>
      </c>
      <c r="BK132" s="174">
        <f t="shared" si="9"/>
        <v>0</v>
      </c>
      <c r="BL132" s="38" t="s">
        <v>92</v>
      </c>
      <c r="BM132" s="173" t="s">
        <v>363</v>
      </c>
    </row>
    <row r="133" spans="2:65" s="51" customFormat="1" ht="37.9" customHeight="1">
      <c r="B133" s="50"/>
      <c r="C133" s="190" t="s">
        <v>301</v>
      </c>
      <c r="D133" s="190" t="s">
        <v>376</v>
      </c>
      <c r="E133" s="191" t="s">
        <v>2353</v>
      </c>
      <c r="F133" s="192" t="s">
        <v>2354</v>
      </c>
      <c r="G133" s="193" t="s">
        <v>251</v>
      </c>
      <c r="H133" s="194">
        <v>210</v>
      </c>
      <c r="I133" s="25"/>
      <c r="J133" s="195">
        <f t="shared" si="0"/>
        <v>0</v>
      </c>
      <c r="K133" s="192" t="s">
        <v>1</v>
      </c>
      <c r="L133" s="196"/>
      <c r="M133" s="197" t="s">
        <v>1</v>
      </c>
      <c r="N133" s="198" t="s">
        <v>42</v>
      </c>
      <c r="P133" s="171">
        <f t="shared" si="1"/>
        <v>0</v>
      </c>
      <c r="Q133" s="171">
        <v>0</v>
      </c>
      <c r="R133" s="171">
        <f t="shared" si="2"/>
        <v>0</v>
      </c>
      <c r="S133" s="171">
        <v>0</v>
      </c>
      <c r="T133" s="172">
        <f t="shared" si="3"/>
        <v>0</v>
      </c>
      <c r="AR133" s="173" t="s">
        <v>309</v>
      </c>
      <c r="AT133" s="173" t="s">
        <v>376</v>
      </c>
      <c r="AU133" s="173" t="s">
        <v>258</v>
      </c>
      <c r="AY133" s="38" t="s">
        <v>245</v>
      </c>
      <c r="BE133" s="174">
        <f t="shared" si="4"/>
        <v>0</v>
      </c>
      <c r="BF133" s="174">
        <f t="shared" si="5"/>
        <v>0</v>
      </c>
      <c r="BG133" s="174">
        <f t="shared" si="6"/>
        <v>0</v>
      </c>
      <c r="BH133" s="174">
        <f t="shared" si="7"/>
        <v>0</v>
      </c>
      <c r="BI133" s="174">
        <f t="shared" si="8"/>
        <v>0</v>
      </c>
      <c r="BJ133" s="38" t="s">
        <v>8</v>
      </c>
      <c r="BK133" s="174">
        <f t="shared" si="9"/>
        <v>0</v>
      </c>
      <c r="BL133" s="38" t="s">
        <v>92</v>
      </c>
      <c r="BM133" s="173" t="s">
        <v>375</v>
      </c>
    </row>
    <row r="134" spans="2:65" s="51" customFormat="1" ht="33" customHeight="1">
      <c r="B134" s="50"/>
      <c r="C134" s="190" t="s">
        <v>309</v>
      </c>
      <c r="D134" s="190" t="s">
        <v>376</v>
      </c>
      <c r="E134" s="191" t="s">
        <v>2355</v>
      </c>
      <c r="F134" s="192" t="s">
        <v>2356</v>
      </c>
      <c r="G134" s="193" t="s">
        <v>251</v>
      </c>
      <c r="H134" s="194">
        <v>35</v>
      </c>
      <c r="I134" s="25"/>
      <c r="J134" s="195">
        <f t="shared" si="0"/>
        <v>0</v>
      </c>
      <c r="K134" s="192" t="s">
        <v>1</v>
      </c>
      <c r="L134" s="196"/>
      <c r="M134" s="197" t="s">
        <v>1</v>
      </c>
      <c r="N134" s="198" t="s">
        <v>42</v>
      </c>
      <c r="P134" s="171">
        <f t="shared" si="1"/>
        <v>0</v>
      </c>
      <c r="Q134" s="171">
        <v>0</v>
      </c>
      <c r="R134" s="171">
        <f t="shared" si="2"/>
        <v>0</v>
      </c>
      <c r="S134" s="171">
        <v>0</v>
      </c>
      <c r="T134" s="172">
        <f t="shared" si="3"/>
        <v>0</v>
      </c>
      <c r="AR134" s="173" t="s">
        <v>309</v>
      </c>
      <c r="AT134" s="173" t="s">
        <v>376</v>
      </c>
      <c r="AU134" s="173" t="s">
        <v>258</v>
      </c>
      <c r="AY134" s="38" t="s">
        <v>245</v>
      </c>
      <c r="BE134" s="174">
        <f t="shared" si="4"/>
        <v>0</v>
      </c>
      <c r="BF134" s="174">
        <f t="shared" si="5"/>
        <v>0</v>
      </c>
      <c r="BG134" s="174">
        <f t="shared" si="6"/>
        <v>0</v>
      </c>
      <c r="BH134" s="174">
        <f t="shared" si="7"/>
        <v>0</v>
      </c>
      <c r="BI134" s="174">
        <f t="shared" si="8"/>
        <v>0</v>
      </c>
      <c r="BJ134" s="38" t="s">
        <v>8</v>
      </c>
      <c r="BK134" s="174">
        <f t="shared" si="9"/>
        <v>0</v>
      </c>
      <c r="BL134" s="38" t="s">
        <v>92</v>
      </c>
      <c r="BM134" s="173" t="s">
        <v>407</v>
      </c>
    </row>
    <row r="135" spans="2:65" s="51" customFormat="1" ht="24.2" customHeight="1">
      <c r="B135" s="50"/>
      <c r="C135" s="190" t="s">
        <v>317</v>
      </c>
      <c r="D135" s="190" t="s">
        <v>376</v>
      </c>
      <c r="E135" s="191" t="s">
        <v>2357</v>
      </c>
      <c r="F135" s="192" t="s">
        <v>2358</v>
      </c>
      <c r="G135" s="193" t="s">
        <v>251</v>
      </c>
      <c r="H135" s="194">
        <v>100</v>
      </c>
      <c r="I135" s="25"/>
      <c r="J135" s="195">
        <f t="shared" si="0"/>
        <v>0</v>
      </c>
      <c r="K135" s="192" t="s">
        <v>1</v>
      </c>
      <c r="L135" s="196"/>
      <c r="M135" s="197" t="s">
        <v>1</v>
      </c>
      <c r="N135" s="198" t="s">
        <v>42</v>
      </c>
      <c r="P135" s="171">
        <f t="shared" si="1"/>
        <v>0</v>
      </c>
      <c r="Q135" s="171">
        <v>0</v>
      </c>
      <c r="R135" s="171">
        <f t="shared" si="2"/>
        <v>0</v>
      </c>
      <c r="S135" s="171">
        <v>0</v>
      </c>
      <c r="T135" s="172">
        <f t="shared" si="3"/>
        <v>0</v>
      </c>
      <c r="AR135" s="173" t="s">
        <v>309</v>
      </c>
      <c r="AT135" s="173" t="s">
        <v>376</v>
      </c>
      <c r="AU135" s="173" t="s">
        <v>258</v>
      </c>
      <c r="AY135" s="38" t="s">
        <v>245</v>
      </c>
      <c r="BE135" s="174">
        <f t="shared" si="4"/>
        <v>0</v>
      </c>
      <c r="BF135" s="174">
        <f t="shared" si="5"/>
        <v>0</v>
      </c>
      <c r="BG135" s="174">
        <f t="shared" si="6"/>
        <v>0</v>
      </c>
      <c r="BH135" s="174">
        <f t="shared" si="7"/>
        <v>0</v>
      </c>
      <c r="BI135" s="174">
        <f t="shared" si="8"/>
        <v>0</v>
      </c>
      <c r="BJ135" s="38" t="s">
        <v>8</v>
      </c>
      <c r="BK135" s="174">
        <f t="shared" si="9"/>
        <v>0</v>
      </c>
      <c r="BL135" s="38" t="s">
        <v>92</v>
      </c>
      <c r="BM135" s="173" t="s">
        <v>418</v>
      </c>
    </row>
    <row r="136" spans="2:65" s="51" customFormat="1" ht="55.5" customHeight="1">
      <c r="B136" s="50"/>
      <c r="C136" s="190" t="s">
        <v>322</v>
      </c>
      <c r="D136" s="190" t="s">
        <v>376</v>
      </c>
      <c r="E136" s="191" t="s">
        <v>2359</v>
      </c>
      <c r="F136" s="192" t="s">
        <v>2360</v>
      </c>
      <c r="G136" s="193" t="s">
        <v>251</v>
      </c>
      <c r="H136" s="194">
        <v>15</v>
      </c>
      <c r="I136" s="25"/>
      <c r="J136" s="195">
        <f t="shared" si="0"/>
        <v>0</v>
      </c>
      <c r="K136" s="192" t="s">
        <v>1</v>
      </c>
      <c r="L136" s="196"/>
      <c r="M136" s="197" t="s">
        <v>1</v>
      </c>
      <c r="N136" s="198" t="s">
        <v>42</v>
      </c>
      <c r="P136" s="171">
        <f t="shared" si="1"/>
        <v>0</v>
      </c>
      <c r="Q136" s="171">
        <v>0</v>
      </c>
      <c r="R136" s="171">
        <f t="shared" si="2"/>
        <v>0</v>
      </c>
      <c r="S136" s="171">
        <v>0</v>
      </c>
      <c r="T136" s="172">
        <f t="shared" si="3"/>
        <v>0</v>
      </c>
      <c r="AR136" s="173" t="s">
        <v>309</v>
      </c>
      <c r="AT136" s="173" t="s">
        <v>376</v>
      </c>
      <c r="AU136" s="173" t="s">
        <v>258</v>
      </c>
      <c r="AY136" s="38" t="s">
        <v>245</v>
      </c>
      <c r="BE136" s="174">
        <f t="shared" si="4"/>
        <v>0</v>
      </c>
      <c r="BF136" s="174">
        <f t="shared" si="5"/>
        <v>0</v>
      </c>
      <c r="BG136" s="174">
        <f t="shared" si="6"/>
        <v>0</v>
      </c>
      <c r="BH136" s="174">
        <f t="shared" si="7"/>
        <v>0</v>
      </c>
      <c r="BI136" s="174">
        <f t="shared" si="8"/>
        <v>0</v>
      </c>
      <c r="BJ136" s="38" t="s">
        <v>8</v>
      </c>
      <c r="BK136" s="174">
        <f t="shared" si="9"/>
        <v>0</v>
      </c>
      <c r="BL136" s="38" t="s">
        <v>92</v>
      </c>
      <c r="BM136" s="173" t="s">
        <v>428</v>
      </c>
    </row>
    <row r="137" spans="2:65" s="51" customFormat="1" ht="16.5" customHeight="1">
      <c r="B137" s="50"/>
      <c r="C137" s="190" t="s">
        <v>82</v>
      </c>
      <c r="D137" s="190" t="s">
        <v>376</v>
      </c>
      <c r="E137" s="191" t="s">
        <v>2361</v>
      </c>
      <c r="F137" s="192" t="s">
        <v>2362</v>
      </c>
      <c r="G137" s="193" t="s">
        <v>379</v>
      </c>
      <c r="H137" s="194">
        <v>100</v>
      </c>
      <c r="I137" s="25"/>
      <c r="J137" s="195">
        <f t="shared" si="0"/>
        <v>0</v>
      </c>
      <c r="K137" s="192" t="s">
        <v>1</v>
      </c>
      <c r="L137" s="196"/>
      <c r="M137" s="197" t="s">
        <v>1</v>
      </c>
      <c r="N137" s="198" t="s">
        <v>42</v>
      </c>
      <c r="P137" s="171">
        <f t="shared" si="1"/>
        <v>0</v>
      </c>
      <c r="Q137" s="171">
        <v>0</v>
      </c>
      <c r="R137" s="171">
        <f t="shared" si="2"/>
        <v>0</v>
      </c>
      <c r="S137" s="171">
        <v>0</v>
      </c>
      <c r="T137" s="172">
        <f t="shared" si="3"/>
        <v>0</v>
      </c>
      <c r="AR137" s="173" t="s">
        <v>309</v>
      </c>
      <c r="AT137" s="173" t="s">
        <v>376</v>
      </c>
      <c r="AU137" s="173" t="s">
        <v>258</v>
      </c>
      <c r="AY137" s="38" t="s">
        <v>245</v>
      </c>
      <c r="BE137" s="174">
        <f t="shared" si="4"/>
        <v>0</v>
      </c>
      <c r="BF137" s="174">
        <f t="shared" si="5"/>
        <v>0</v>
      </c>
      <c r="BG137" s="174">
        <f t="shared" si="6"/>
        <v>0</v>
      </c>
      <c r="BH137" s="174">
        <f t="shared" si="7"/>
        <v>0</v>
      </c>
      <c r="BI137" s="174">
        <f t="shared" si="8"/>
        <v>0</v>
      </c>
      <c r="BJ137" s="38" t="s">
        <v>8</v>
      </c>
      <c r="BK137" s="174">
        <f t="shared" si="9"/>
        <v>0</v>
      </c>
      <c r="BL137" s="38" t="s">
        <v>92</v>
      </c>
      <c r="BM137" s="173" t="s">
        <v>451</v>
      </c>
    </row>
    <row r="138" spans="2:65" s="152" customFormat="1" ht="20.85" customHeight="1">
      <c r="B138" s="151"/>
      <c r="D138" s="153" t="s">
        <v>76</v>
      </c>
      <c r="E138" s="161" t="s">
        <v>1932</v>
      </c>
      <c r="F138" s="161" t="s">
        <v>2363</v>
      </c>
      <c r="I138" s="21"/>
      <c r="J138" s="162">
        <f>BK138</f>
        <v>0</v>
      </c>
      <c r="L138" s="151"/>
      <c r="M138" s="156"/>
      <c r="P138" s="157">
        <f>SUM(P139:P148)</f>
        <v>0</v>
      </c>
      <c r="R138" s="157">
        <f>SUM(R139:R148)</f>
        <v>0</v>
      </c>
      <c r="T138" s="158">
        <f>SUM(T139:T148)</f>
        <v>0</v>
      </c>
      <c r="AR138" s="153" t="s">
        <v>8</v>
      </c>
      <c r="AT138" s="159" t="s">
        <v>76</v>
      </c>
      <c r="AU138" s="159" t="s">
        <v>86</v>
      </c>
      <c r="AY138" s="153" t="s">
        <v>245</v>
      </c>
      <c r="BK138" s="160">
        <f>SUM(BK139:BK148)</f>
        <v>0</v>
      </c>
    </row>
    <row r="139" spans="2:65" s="51" customFormat="1" ht="37.9" customHeight="1">
      <c r="B139" s="50"/>
      <c r="C139" s="190" t="s">
        <v>363</v>
      </c>
      <c r="D139" s="190" t="s">
        <v>376</v>
      </c>
      <c r="E139" s="191" t="s">
        <v>2364</v>
      </c>
      <c r="F139" s="192" t="s">
        <v>2365</v>
      </c>
      <c r="G139" s="193" t="s">
        <v>1</v>
      </c>
      <c r="H139" s="194">
        <v>1</v>
      </c>
      <c r="I139" s="25"/>
      <c r="J139" s="195">
        <f t="shared" ref="J139:J148" si="10">ROUND(I139*H139,0)</f>
        <v>0</v>
      </c>
      <c r="K139" s="192" t="s">
        <v>1</v>
      </c>
      <c r="L139" s="196"/>
      <c r="M139" s="197" t="s">
        <v>1</v>
      </c>
      <c r="N139" s="198" t="s">
        <v>42</v>
      </c>
      <c r="P139" s="171">
        <f t="shared" ref="P139:P148" si="11">O139*H139</f>
        <v>0</v>
      </c>
      <c r="Q139" s="171">
        <v>0</v>
      </c>
      <c r="R139" s="171">
        <f t="shared" ref="R139:R148" si="12">Q139*H139</f>
        <v>0</v>
      </c>
      <c r="S139" s="171">
        <v>0</v>
      </c>
      <c r="T139" s="172">
        <f t="shared" ref="T139:T148" si="13">S139*H139</f>
        <v>0</v>
      </c>
      <c r="AR139" s="173" t="s">
        <v>309</v>
      </c>
      <c r="AT139" s="173" t="s">
        <v>376</v>
      </c>
      <c r="AU139" s="173" t="s">
        <v>258</v>
      </c>
      <c r="AY139" s="38" t="s">
        <v>245</v>
      </c>
      <c r="BE139" s="174">
        <f t="shared" ref="BE139:BE148" si="14">IF(N139="základní",J139,0)</f>
        <v>0</v>
      </c>
      <c r="BF139" s="174">
        <f t="shared" ref="BF139:BF148" si="15">IF(N139="snížená",J139,0)</f>
        <v>0</v>
      </c>
      <c r="BG139" s="174">
        <f t="shared" ref="BG139:BG148" si="16">IF(N139="zákl. přenesená",J139,0)</f>
        <v>0</v>
      </c>
      <c r="BH139" s="174">
        <f t="shared" ref="BH139:BH148" si="17">IF(N139="sníž. přenesená",J139,0)</f>
        <v>0</v>
      </c>
      <c r="BI139" s="174">
        <f t="shared" ref="BI139:BI148" si="18">IF(N139="nulová",J139,0)</f>
        <v>0</v>
      </c>
      <c r="BJ139" s="38" t="s">
        <v>8</v>
      </c>
      <c r="BK139" s="174">
        <f t="shared" ref="BK139:BK148" si="19">ROUND(I139*H139,0)</f>
        <v>0</v>
      </c>
      <c r="BL139" s="38" t="s">
        <v>92</v>
      </c>
      <c r="BM139" s="173" t="s">
        <v>472</v>
      </c>
    </row>
    <row r="140" spans="2:65" s="51" customFormat="1" ht="33" customHeight="1">
      <c r="B140" s="50"/>
      <c r="C140" s="190" t="s">
        <v>369</v>
      </c>
      <c r="D140" s="190" t="s">
        <v>376</v>
      </c>
      <c r="E140" s="191" t="s">
        <v>2366</v>
      </c>
      <c r="F140" s="192" t="s">
        <v>2367</v>
      </c>
      <c r="G140" s="193" t="s">
        <v>566</v>
      </c>
      <c r="H140" s="194">
        <v>3</v>
      </c>
      <c r="I140" s="25"/>
      <c r="J140" s="195">
        <f t="shared" si="10"/>
        <v>0</v>
      </c>
      <c r="K140" s="192" t="s">
        <v>1</v>
      </c>
      <c r="L140" s="196"/>
      <c r="M140" s="197" t="s">
        <v>1</v>
      </c>
      <c r="N140" s="198" t="s">
        <v>42</v>
      </c>
      <c r="P140" s="171">
        <f t="shared" si="11"/>
        <v>0</v>
      </c>
      <c r="Q140" s="171">
        <v>0</v>
      </c>
      <c r="R140" s="171">
        <f t="shared" si="12"/>
        <v>0</v>
      </c>
      <c r="S140" s="171">
        <v>0</v>
      </c>
      <c r="T140" s="172">
        <f t="shared" si="13"/>
        <v>0</v>
      </c>
      <c r="AR140" s="173" t="s">
        <v>309</v>
      </c>
      <c r="AT140" s="173" t="s">
        <v>376</v>
      </c>
      <c r="AU140" s="173" t="s">
        <v>258</v>
      </c>
      <c r="AY140" s="38" t="s">
        <v>245</v>
      </c>
      <c r="BE140" s="174">
        <f t="shared" si="14"/>
        <v>0</v>
      </c>
      <c r="BF140" s="174">
        <f t="shared" si="15"/>
        <v>0</v>
      </c>
      <c r="BG140" s="174">
        <f t="shared" si="16"/>
        <v>0</v>
      </c>
      <c r="BH140" s="174">
        <f t="shared" si="17"/>
        <v>0</v>
      </c>
      <c r="BI140" s="174">
        <f t="shared" si="18"/>
        <v>0</v>
      </c>
      <c r="BJ140" s="38" t="s">
        <v>8</v>
      </c>
      <c r="BK140" s="174">
        <f t="shared" si="19"/>
        <v>0</v>
      </c>
      <c r="BL140" s="38" t="s">
        <v>92</v>
      </c>
      <c r="BM140" s="173" t="s">
        <v>484</v>
      </c>
    </row>
    <row r="141" spans="2:65" s="51" customFormat="1" ht="33" customHeight="1">
      <c r="B141" s="50"/>
      <c r="C141" s="190" t="s">
        <v>375</v>
      </c>
      <c r="D141" s="190" t="s">
        <v>376</v>
      </c>
      <c r="E141" s="191" t="s">
        <v>2368</v>
      </c>
      <c r="F141" s="192" t="s">
        <v>2369</v>
      </c>
      <c r="G141" s="193" t="s">
        <v>566</v>
      </c>
      <c r="H141" s="194">
        <v>4</v>
      </c>
      <c r="I141" s="25"/>
      <c r="J141" s="195">
        <f t="shared" si="10"/>
        <v>0</v>
      </c>
      <c r="K141" s="192" t="s">
        <v>1</v>
      </c>
      <c r="L141" s="196"/>
      <c r="M141" s="197" t="s">
        <v>1</v>
      </c>
      <c r="N141" s="198" t="s">
        <v>42</v>
      </c>
      <c r="P141" s="171">
        <f t="shared" si="11"/>
        <v>0</v>
      </c>
      <c r="Q141" s="171">
        <v>0</v>
      </c>
      <c r="R141" s="171">
        <f t="shared" si="12"/>
        <v>0</v>
      </c>
      <c r="S141" s="171">
        <v>0</v>
      </c>
      <c r="T141" s="172">
        <f t="shared" si="13"/>
        <v>0</v>
      </c>
      <c r="AR141" s="173" t="s">
        <v>309</v>
      </c>
      <c r="AT141" s="173" t="s">
        <v>376</v>
      </c>
      <c r="AU141" s="173" t="s">
        <v>258</v>
      </c>
      <c r="AY141" s="38" t="s">
        <v>245</v>
      </c>
      <c r="BE141" s="174">
        <f t="shared" si="14"/>
        <v>0</v>
      </c>
      <c r="BF141" s="174">
        <f t="shared" si="15"/>
        <v>0</v>
      </c>
      <c r="BG141" s="174">
        <f t="shared" si="16"/>
        <v>0</v>
      </c>
      <c r="BH141" s="174">
        <f t="shared" si="17"/>
        <v>0</v>
      </c>
      <c r="BI141" s="174">
        <f t="shared" si="18"/>
        <v>0</v>
      </c>
      <c r="BJ141" s="38" t="s">
        <v>8</v>
      </c>
      <c r="BK141" s="174">
        <f t="shared" si="19"/>
        <v>0</v>
      </c>
      <c r="BL141" s="38" t="s">
        <v>92</v>
      </c>
      <c r="BM141" s="173" t="s">
        <v>494</v>
      </c>
    </row>
    <row r="142" spans="2:65" s="51" customFormat="1" ht="37.9" customHeight="1">
      <c r="B142" s="50"/>
      <c r="C142" s="190" t="s">
        <v>9</v>
      </c>
      <c r="D142" s="190" t="s">
        <v>376</v>
      </c>
      <c r="E142" s="191" t="s">
        <v>2370</v>
      </c>
      <c r="F142" s="192" t="s">
        <v>2371</v>
      </c>
      <c r="G142" s="193" t="s">
        <v>566</v>
      </c>
      <c r="H142" s="194">
        <v>1</v>
      </c>
      <c r="I142" s="25"/>
      <c r="J142" s="195">
        <f t="shared" si="10"/>
        <v>0</v>
      </c>
      <c r="K142" s="192" t="s">
        <v>1</v>
      </c>
      <c r="L142" s="196"/>
      <c r="M142" s="197" t="s">
        <v>1</v>
      </c>
      <c r="N142" s="198" t="s">
        <v>42</v>
      </c>
      <c r="P142" s="171">
        <f t="shared" si="11"/>
        <v>0</v>
      </c>
      <c r="Q142" s="171">
        <v>0</v>
      </c>
      <c r="R142" s="171">
        <f t="shared" si="12"/>
        <v>0</v>
      </c>
      <c r="S142" s="171">
        <v>0</v>
      </c>
      <c r="T142" s="172">
        <f t="shared" si="13"/>
        <v>0</v>
      </c>
      <c r="AR142" s="173" t="s">
        <v>309</v>
      </c>
      <c r="AT142" s="173" t="s">
        <v>376</v>
      </c>
      <c r="AU142" s="173" t="s">
        <v>258</v>
      </c>
      <c r="AY142" s="38" t="s">
        <v>245</v>
      </c>
      <c r="BE142" s="174">
        <f t="shared" si="14"/>
        <v>0</v>
      </c>
      <c r="BF142" s="174">
        <f t="shared" si="15"/>
        <v>0</v>
      </c>
      <c r="BG142" s="174">
        <f t="shared" si="16"/>
        <v>0</v>
      </c>
      <c r="BH142" s="174">
        <f t="shared" si="17"/>
        <v>0</v>
      </c>
      <c r="BI142" s="174">
        <f t="shared" si="18"/>
        <v>0</v>
      </c>
      <c r="BJ142" s="38" t="s">
        <v>8</v>
      </c>
      <c r="BK142" s="174">
        <f t="shared" si="19"/>
        <v>0</v>
      </c>
      <c r="BL142" s="38" t="s">
        <v>92</v>
      </c>
      <c r="BM142" s="173" t="s">
        <v>503</v>
      </c>
    </row>
    <row r="143" spans="2:65" s="51" customFormat="1" ht="24.2" customHeight="1">
      <c r="B143" s="50"/>
      <c r="C143" s="190" t="s">
        <v>407</v>
      </c>
      <c r="D143" s="190" t="s">
        <v>376</v>
      </c>
      <c r="E143" s="191" t="s">
        <v>2372</v>
      </c>
      <c r="F143" s="192" t="s">
        <v>2373</v>
      </c>
      <c r="G143" s="193" t="s">
        <v>566</v>
      </c>
      <c r="H143" s="194">
        <v>1</v>
      </c>
      <c r="I143" s="25"/>
      <c r="J143" s="195">
        <f t="shared" si="10"/>
        <v>0</v>
      </c>
      <c r="K143" s="192" t="s">
        <v>1</v>
      </c>
      <c r="L143" s="196"/>
      <c r="M143" s="197" t="s">
        <v>1</v>
      </c>
      <c r="N143" s="198" t="s">
        <v>42</v>
      </c>
      <c r="P143" s="171">
        <f t="shared" si="11"/>
        <v>0</v>
      </c>
      <c r="Q143" s="171">
        <v>0</v>
      </c>
      <c r="R143" s="171">
        <f t="shared" si="12"/>
        <v>0</v>
      </c>
      <c r="S143" s="171">
        <v>0</v>
      </c>
      <c r="T143" s="172">
        <f t="shared" si="13"/>
        <v>0</v>
      </c>
      <c r="AR143" s="173" t="s">
        <v>309</v>
      </c>
      <c r="AT143" s="173" t="s">
        <v>376</v>
      </c>
      <c r="AU143" s="173" t="s">
        <v>258</v>
      </c>
      <c r="AY143" s="38" t="s">
        <v>245</v>
      </c>
      <c r="BE143" s="174">
        <f t="shared" si="14"/>
        <v>0</v>
      </c>
      <c r="BF143" s="174">
        <f t="shared" si="15"/>
        <v>0</v>
      </c>
      <c r="BG143" s="174">
        <f t="shared" si="16"/>
        <v>0</v>
      </c>
      <c r="BH143" s="174">
        <f t="shared" si="17"/>
        <v>0</v>
      </c>
      <c r="BI143" s="174">
        <f t="shared" si="18"/>
        <v>0</v>
      </c>
      <c r="BJ143" s="38" t="s">
        <v>8</v>
      </c>
      <c r="BK143" s="174">
        <f t="shared" si="19"/>
        <v>0</v>
      </c>
      <c r="BL143" s="38" t="s">
        <v>92</v>
      </c>
      <c r="BM143" s="173" t="s">
        <v>511</v>
      </c>
    </row>
    <row r="144" spans="2:65" s="51" customFormat="1" ht="16.5" customHeight="1">
      <c r="B144" s="50"/>
      <c r="C144" s="190" t="s">
        <v>413</v>
      </c>
      <c r="D144" s="190" t="s">
        <v>376</v>
      </c>
      <c r="E144" s="191" t="s">
        <v>2374</v>
      </c>
      <c r="F144" s="192" t="s">
        <v>2375</v>
      </c>
      <c r="G144" s="193" t="s">
        <v>566</v>
      </c>
      <c r="H144" s="194">
        <v>1</v>
      </c>
      <c r="I144" s="25"/>
      <c r="J144" s="195">
        <f t="shared" si="10"/>
        <v>0</v>
      </c>
      <c r="K144" s="192" t="s">
        <v>1</v>
      </c>
      <c r="L144" s="196"/>
      <c r="M144" s="197" t="s">
        <v>1</v>
      </c>
      <c r="N144" s="198" t="s">
        <v>42</v>
      </c>
      <c r="P144" s="171">
        <f t="shared" si="11"/>
        <v>0</v>
      </c>
      <c r="Q144" s="171">
        <v>0</v>
      </c>
      <c r="R144" s="171">
        <f t="shared" si="12"/>
        <v>0</v>
      </c>
      <c r="S144" s="171">
        <v>0</v>
      </c>
      <c r="T144" s="172">
        <f t="shared" si="13"/>
        <v>0</v>
      </c>
      <c r="AR144" s="173" t="s">
        <v>309</v>
      </c>
      <c r="AT144" s="173" t="s">
        <v>376</v>
      </c>
      <c r="AU144" s="173" t="s">
        <v>258</v>
      </c>
      <c r="AY144" s="38" t="s">
        <v>245</v>
      </c>
      <c r="BE144" s="174">
        <f t="shared" si="14"/>
        <v>0</v>
      </c>
      <c r="BF144" s="174">
        <f t="shared" si="15"/>
        <v>0</v>
      </c>
      <c r="BG144" s="174">
        <f t="shared" si="16"/>
        <v>0</v>
      </c>
      <c r="BH144" s="174">
        <f t="shared" si="17"/>
        <v>0</v>
      </c>
      <c r="BI144" s="174">
        <f t="shared" si="18"/>
        <v>0</v>
      </c>
      <c r="BJ144" s="38" t="s">
        <v>8</v>
      </c>
      <c r="BK144" s="174">
        <f t="shared" si="19"/>
        <v>0</v>
      </c>
      <c r="BL144" s="38" t="s">
        <v>92</v>
      </c>
      <c r="BM144" s="173" t="s">
        <v>554</v>
      </c>
    </row>
    <row r="145" spans="2:65" s="51" customFormat="1" ht="37.9" customHeight="1">
      <c r="B145" s="50"/>
      <c r="C145" s="190" t="s">
        <v>418</v>
      </c>
      <c r="D145" s="190" t="s">
        <v>376</v>
      </c>
      <c r="E145" s="191" t="s">
        <v>2376</v>
      </c>
      <c r="F145" s="192" t="s">
        <v>2377</v>
      </c>
      <c r="G145" s="193" t="s">
        <v>566</v>
      </c>
      <c r="H145" s="194">
        <v>1</v>
      </c>
      <c r="I145" s="25"/>
      <c r="J145" s="195">
        <f t="shared" si="10"/>
        <v>0</v>
      </c>
      <c r="K145" s="192" t="s">
        <v>1</v>
      </c>
      <c r="L145" s="196"/>
      <c r="M145" s="197" t="s">
        <v>1</v>
      </c>
      <c r="N145" s="198" t="s">
        <v>42</v>
      </c>
      <c r="P145" s="171">
        <f t="shared" si="11"/>
        <v>0</v>
      </c>
      <c r="Q145" s="171">
        <v>0</v>
      </c>
      <c r="R145" s="171">
        <f t="shared" si="12"/>
        <v>0</v>
      </c>
      <c r="S145" s="171">
        <v>0</v>
      </c>
      <c r="T145" s="172">
        <f t="shared" si="13"/>
        <v>0</v>
      </c>
      <c r="AR145" s="173" t="s">
        <v>309</v>
      </c>
      <c r="AT145" s="173" t="s">
        <v>376</v>
      </c>
      <c r="AU145" s="173" t="s">
        <v>258</v>
      </c>
      <c r="AY145" s="38" t="s">
        <v>245</v>
      </c>
      <c r="BE145" s="174">
        <f t="shared" si="14"/>
        <v>0</v>
      </c>
      <c r="BF145" s="174">
        <f t="shared" si="15"/>
        <v>0</v>
      </c>
      <c r="BG145" s="174">
        <f t="shared" si="16"/>
        <v>0</v>
      </c>
      <c r="BH145" s="174">
        <f t="shared" si="17"/>
        <v>0</v>
      </c>
      <c r="BI145" s="174">
        <f t="shared" si="18"/>
        <v>0</v>
      </c>
      <c r="BJ145" s="38" t="s">
        <v>8</v>
      </c>
      <c r="BK145" s="174">
        <f t="shared" si="19"/>
        <v>0</v>
      </c>
      <c r="BL145" s="38" t="s">
        <v>92</v>
      </c>
      <c r="BM145" s="173" t="s">
        <v>563</v>
      </c>
    </row>
    <row r="146" spans="2:65" s="51" customFormat="1" ht="33" customHeight="1">
      <c r="B146" s="50"/>
      <c r="C146" s="190" t="s">
        <v>423</v>
      </c>
      <c r="D146" s="190" t="s">
        <v>376</v>
      </c>
      <c r="E146" s="191" t="s">
        <v>2378</v>
      </c>
      <c r="F146" s="192" t="s">
        <v>2379</v>
      </c>
      <c r="G146" s="193" t="s">
        <v>566</v>
      </c>
      <c r="H146" s="194">
        <v>6</v>
      </c>
      <c r="I146" s="25"/>
      <c r="J146" s="195">
        <f t="shared" si="10"/>
        <v>0</v>
      </c>
      <c r="K146" s="192" t="s">
        <v>1</v>
      </c>
      <c r="L146" s="196"/>
      <c r="M146" s="197" t="s">
        <v>1</v>
      </c>
      <c r="N146" s="198" t="s">
        <v>42</v>
      </c>
      <c r="P146" s="171">
        <f t="shared" si="11"/>
        <v>0</v>
      </c>
      <c r="Q146" s="171">
        <v>0</v>
      </c>
      <c r="R146" s="171">
        <f t="shared" si="12"/>
        <v>0</v>
      </c>
      <c r="S146" s="171">
        <v>0</v>
      </c>
      <c r="T146" s="172">
        <f t="shared" si="13"/>
        <v>0</v>
      </c>
      <c r="AR146" s="173" t="s">
        <v>309</v>
      </c>
      <c r="AT146" s="173" t="s">
        <v>376</v>
      </c>
      <c r="AU146" s="173" t="s">
        <v>258</v>
      </c>
      <c r="AY146" s="38" t="s">
        <v>245</v>
      </c>
      <c r="BE146" s="174">
        <f t="shared" si="14"/>
        <v>0</v>
      </c>
      <c r="BF146" s="174">
        <f t="shared" si="15"/>
        <v>0</v>
      </c>
      <c r="BG146" s="174">
        <f t="shared" si="16"/>
        <v>0</v>
      </c>
      <c r="BH146" s="174">
        <f t="shared" si="17"/>
        <v>0</v>
      </c>
      <c r="BI146" s="174">
        <f t="shared" si="18"/>
        <v>0</v>
      </c>
      <c r="BJ146" s="38" t="s">
        <v>8</v>
      </c>
      <c r="BK146" s="174">
        <f t="shared" si="19"/>
        <v>0</v>
      </c>
      <c r="BL146" s="38" t="s">
        <v>92</v>
      </c>
      <c r="BM146" s="173" t="s">
        <v>582</v>
      </c>
    </row>
    <row r="147" spans="2:65" s="51" customFormat="1" ht="33" customHeight="1">
      <c r="B147" s="50"/>
      <c r="C147" s="190" t="s">
        <v>428</v>
      </c>
      <c r="D147" s="190" t="s">
        <v>376</v>
      </c>
      <c r="E147" s="191" t="s">
        <v>2380</v>
      </c>
      <c r="F147" s="192" t="s">
        <v>2381</v>
      </c>
      <c r="G147" s="193" t="s">
        <v>566</v>
      </c>
      <c r="H147" s="194">
        <v>2</v>
      </c>
      <c r="I147" s="25"/>
      <c r="J147" s="195">
        <f t="shared" si="10"/>
        <v>0</v>
      </c>
      <c r="K147" s="192" t="s">
        <v>1</v>
      </c>
      <c r="L147" s="196"/>
      <c r="M147" s="197" t="s">
        <v>1</v>
      </c>
      <c r="N147" s="198" t="s">
        <v>42</v>
      </c>
      <c r="P147" s="171">
        <f t="shared" si="11"/>
        <v>0</v>
      </c>
      <c r="Q147" s="171">
        <v>0</v>
      </c>
      <c r="R147" s="171">
        <f t="shared" si="12"/>
        <v>0</v>
      </c>
      <c r="S147" s="171">
        <v>0</v>
      </c>
      <c r="T147" s="172">
        <f t="shared" si="13"/>
        <v>0</v>
      </c>
      <c r="AR147" s="173" t="s">
        <v>309</v>
      </c>
      <c r="AT147" s="173" t="s">
        <v>376</v>
      </c>
      <c r="AU147" s="173" t="s">
        <v>258</v>
      </c>
      <c r="AY147" s="38" t="s">
        <v>245</v>
      </c>
      <c r="BE147" s="174">
        <f t="shared" si="14"/>
        <v>0</v>
      </c>
      <c r="BF147" s="174">
        <f t="shared" si="15"/>
        <v>0</v>
      </c>
      <c r="BG147" s="174">
        <f t="shared" si="16"/>
        <v>0</v>
      </c>
      <c r="BH147" s="174">
        <f t="shared" si="17"/>
        <v>0</v>
      </c>
      <c r="BI147" s="174">
        <f t="shared" si="18"/>
        <v>0</v>
      </c>
      <c r="BJ147" s="38" t="s">
        <v>8</v>
      </c>
      <c r="BK147" s="174">
        <f t="shared" si="19"/>
        <v>0</v>
      </c>
      <c r="BL147" s="38" t="s">
        <v>92</v>
      </c>
      <c r="BM147" s="173" t="s">
        <v>592</v>
      </c>
    </row>
    <row r="148" spans="2:65" s="51" customFormat="1" ht="16.5" customHeight="1">
      <c r="B148" s="50"/>
      <c r="C148" s="190" t="s">
        <v>7</v>
      </c>
      <c r="D148" s="190" t="s">
        <v>376</v>
      </c>
      <c r="E148" s="191" t="s">
        <v>2382</v>
      </c>
      <c r="F148" s="192" t="s">
        <v>2362</v>
      </c>
      <c r="G148" s="193" t="s">
        <v>379</v>
      </c>
      <c r="H148" s="194">
        <v>20</v>
      </c>
      <c r="I148" s="25"/>
      <c r="J148" s="195">
        <f t="shared" si="10"/>
        <v>0</v>
      </c>
      <c r="K148" s="192" t="s">
        <v>1</v>
      </c>
      <c r="L148" s="196"/>
      <c r="M148" s="197" t="s">
        <v>1</v>
      </c>
      <c r="N148" s="198" t="s">
        <v>42</v>
      </c>
      <c r="P148" s="171">
        <f t="shared" si="11"/>
        <v>0</v>
      </c>
      <c r="Q148" s="171">
        <v>0</v>
      </c>
      <c r="R148" s="171">
        <f t="shared" si="12"/>
        <v>0</v>
      </c>
      <c r="S148" s="171">
        <v>0</v>
      </c>
      <c r="T148" s="172">
        <f t="shared" si="13"/>
        <v>0</v>
      </c>
      <c r="AR148" s="173" t="s">
        <v>309</v>
      </c>
      <c r="AT148" s="173" t="s">
        <v>376</v>
      </c>
      <c r="AU148" s="173" t="s">
        <v>258</v>
      </c>
      <c r="AY148" s="38" t="s">
        <v>245</v>
      </c>
      <c r="BE148" s="174">
        <f t="shared" si="14"/>
        <v>0</v>
      </c>
      <c r="BF148" s="174">
        <f t="shared" si="15"/>
        <v>0</v>
      </c>
      <c r="BG148" s="174">
        <f t="shared" si="16"/>
        <v>0</v>
      </c>
      <c r="BH148" s="174">
        <f t="shared" si="17"/>
        <v>0</v>
      </c>
      <c r="BI148" s="174">
        <f t="shared" si="18"/>
        <v>0</v>
      </c>
      <c r="BJ148" s="38" t="s">
        <v>8</v>
      </c>
      <c r="BK148" s="174">
        <f t="shared" si="19"/>
        <v>0</v>
      </c>
      <c r="BL148" s="38" t="s">
        <v>92</v>
      </c>
      <c r="BM148" s="173" t="s">
        <v>609</v>
      </c>
    </row>
    <row r="149" spans="2:65" s="152" customFormat="1" ht="20.85" customHeight="1">
      <c r="B149" s="151"/>
      <c r="D149" s="153" t="s">
        <v>76</v>
      </c>
      <c r="E149" s="161" t="s">
        <v>1949</v>
      </c>
      <c r="F149" s="161" t="s">
        <v>2383</v>
      </c>
      <c r="I149" s="21"/>
      <c r="J149" s="162">
        <f>BK149</f>
        <v>0</v>
      </c>
      <c r="L149" s="151"/>
      <c r="M149" s="156"/>
      <c r="P149" s="157">
        <v>0</v>
      </c>
      <c r="R149" s="157">
        <v>0</v>
      </c>
      <c r="T149" s="158">
        <v>0</v>
      </c>
      <c r="AR149" s="153" t="s">
        <v>8</v>
      </c>
      <c r="AT149" s="159" t="s">
        <v>76</v>
      </c>
      <c r="AU149" s="159" t="s">
        <v>86</v>
      </c>
      <c r="AY149" s="153" t="s">
        <v>245</v>
      </c>
      <c r="BK149" s="160">
        <v>0</v>
      </c>
    </row>
    <row r="150" spans="2:65" s="152" customFormat="1" ht="20.85" customHeight="1">
      <c r="B150" s="151"/>
      <c r="D150" s="153" t="s">
        <v>76</v>
      </c>
      <c r="E150" s="161" t="s">
        <v>1961</v>
      </c>
      <c r="F150" s="161" t="s">
        <v>2384</v>
      </c>
      <c r="I150" s="21"/>
      <c r="J150" s="162">
        <f>BK150</f>
        <v>0</v>
      </c>
      <c r="L150" s="151"/>
      <c r="M150" s="156"/>
      <c r="P150" s="157">
        <f>SUM(P151:P164)</f>
        <v>0</v>
      </c>
      <c r="R150" s="157">
        <f>SUM(R151:R164)</f>
        <v>0</v>
      </c>
      <c r="T150" s="158">
        <f>SUM(T151:T164)</f>
        <v>0</v>
      </c>
      <c r="AR150" s="153" t="s">
        <v>8</v>
      </c>
      <c r="AT150" s="159" t="s">
        <v>76</v>
      </c>
      <c r="AU150" s="159" t="s">
        <v>86</v>
      </c>
      <c r="AY150" s="153" t="s">
        <v>245</v>
      </c>
      <c r="BK150" s="160">
        <f>SUM(BK151:BK164)</f>
        <v>0</v>
      </c>
    </row>
    <row r="151" spans="2:65" s="51" customFormat="1" ht="16.5" customHeight="1">
      <c r="B151" s="50"/>
      <c r="C151" s="190" t="s">
        <v>451</v>
      </c>
      <c r="D151" s="190" t="s">
        <v>376</v>
      </c>
      <c r="E151" s="191" t="s">
        <v>2385</v>
      </c>
      <c r="F151" s="192" t="s">
        <v>2386</v>
      </c>
      <c r="G151" s="193" t="s">
        <v>2142</v>
      </c>
      <c r="H151" s="194">
        <v>1</v>
      </c>
      <c r="I151" s="25"/>
      <c r="J151" s="195">
        <f t="shared" ref="J151:J164" si="20">ROUND(I151*H151,0)</f>
        <v>0</v>
      </c>
      <c r="K151" s="192" t="s">
        <v>1</v>
      </c>
      <c r="L151" s="196"/>
      <c r="M151" s="197" t="s">
        <v>1</v>
      </c>
      <c r="N151" s="198" t="s">
        <v>42</v>
      </c>
      <c r="P151" s="171">
        <f t="shared" ref="P151:P164" si="21">O151*H151</f>
        <v>0</v>
      </c>
      <c r="Q151" s="171">
        <v>0</v>
      </c>
      <c r="R151" s="171">
        <f t="shared" ref="R151:R164" si="22">Q151*H151</f>
        <v>0</v>
      </c>
      <c r="S151" s="171">
        <v>0</v>
      </c>
      <c r="T151" s="172">
        <f t="shared" ref="T151:T164" si="23">S151*H151</f>
        <v>0</v>
      </c>
      <c r="AR151" s="173" t="s">
        <v>309</v>
      </c>
      <c r="AT151" s="173" t="s">
        <v>376</v>
      </c>
      <c r="AU151" s="173" t="s">
        <v>258</v>
      </c>
      <c r="AY151" s="38" t="s">
        <v>245</v>
      </c>
      <c r="BE151" s="174">
        <f t="shared" ref="BE151:BE164" si="24">IF(N151="základní",J151,0)</f>
        <v>0</v>
      </c>
      <c r="BF151" s="174">
        <f t="shared" ref="BF151:BF164" si="25">IF(N151="snížená",J151,0)</f>
        <v>0</v>
      </c>
      <c r="BG151" s="174">
        <f t="shared" ref="BG151:BG164" si="26">IF(N151="zákl. přenesená",J151,0)</f>
        <v>0</v>
      </c>
      <c r="BH151" s="174">
        <f t="shared" ref="BH151:BH164" si="27">IF(N151="sníž. přenesená",J151,0)</f>
        <v>0</v>
      </c>
      <c r="BI151" s="174">
        <f t="shared" ref="BI151:BI164" si="28">IF(N151="nulová",J151,0)</f>
        <v>0</v>
      </c>
      <c r="BJ151" s="38" t="s">
        <v>8</v>
      </c>
      <c r="BK151" s="174">
        <f t="shared" ref="BK151:BK164" si="29">ROUND(I151*H151,0)</f>
        <v>0</v>
      </c>
      <c r="BL151" s="38" t="s">
        <v>92</v>
      </c>
      <c r="BM151" s="173" t="s">
        <v>619</v>
      </c>
    </row>
    <row r="152" spans="2:65" s="51" customFormat="1" ht="16.5" customHeight="1">
      <c r="B152" s="50"/>
      <c r="C152" s="190" t="s">
        <v>455</v>
      </c>
      <c r="D152" s="190" t="s">
        <v>376</v>
      </c>
      <c r="E152" s="191" t="s">
        <v>2387</v>
      </c>
      <c r="F152" s="192" t="s">
        <v>2388</v>
      </c>
      <c r="G152" s="193" t="s">
        <v>2142</v>
      </c>
      <c r="H152" s="194">
        <v>1</v>
      </c>
      <c r="I152" s="25"/>
      <c r="J152" s="195">
        <f t="shared" si="20"/>
        <v>0</v>
      </c>
      <c r="K152" s="192" t="s">
        <v>1</v>
      </c>
      <c r="L152" s="196"/>
      <c r="M152" s="197" t="s">
        <v>1</v>
      </c>
      <c r="N152" s="198" t="s">
        <v>42</v>
      </c>
      <c r="P152" s="171">
        <f t="shared" si="21"/>
        <v>0</v>
      </c>
      <c r="Q152" s="171">
        <v>0</v>
      </c>
      <c r="R152" s="171">
        <f t="shared" si="22"/>
        <v>0</v>
      </c>
      <c r="S152" s="171">
        <v>0</v>
      </c>
      <c r="T152" s="172">
        <f t="shared" si="23"/>
        <v>0</v>
      </c>
      <c r="AR152" s="173" t="s">
        <v>309</v>
      </c>
      <c r="AT152" s="173" t="s">
        <v>376</v>
      </c>
      <c r="AU152" s="173" t="s">
        <v>258</v>
      </c>
      <c r="AY152" s="38" t="s">
        <v>245</v>
      </c>
      <c r="BE152" s="174">
        <f t="shared" si="24"/>
        <v>0</v>
      </c>
      <c r="BF152" s="174">
        <f t="shared" si="25"/>
        <v>0</v>
      </c>
      <c r="BG152" s="174">
        <f t="shared" si="26"/>
        <v>0</v>
      </c>
      <c r="BH152" s="174">
        <f t="shared" si="27"/>
        <v>0</v>
      </c>
      <c r="BI152" s="174">
        <f t="shared" si="28"/>
        <v>0</v>
      </c>
      <c r="BJ152" s="38" t="s">
        <v>8</v>
      </c>
      <c r="BK152" s="174">
        <f t="shared" si="29"/>
        <v>0</v>
      </c>
      <c r="BL152" s="38" t="s">
        <v>92</v>
      </c>
      <c r="BM152" s="173" t="s">
        <v>628</v>
      </c>
    </row>
    <row r="153" spans="2:65" s="51" customFormat="1" ht="16.5" customHeight="1">
      <c r="B153" s="50"/>
      <c r="C153" s="190" t="s">
        <v>472</v>
      </c>
      <c r="D153" s="190" t="s">
        <v>376</v>
      </c>
      <c r="E153" s="191" t="s">
        <v>2389</v>
      </c>
      <c r="F153" s="192" t="s">
        <v>2390</v>
      </c>
      <c r="G153" s="193" t="s">
        <v>2142</v>
      </c>
      <c r="H153" s="194">
        <v>1</v>
      </c>
      <c r="I153" s="25"/>
      <c r="J153" s="195">
        <f t="shared" si="20"/>
        <v>0</v>
      </c>
      <c r="K153" s="192" t="s">
        <v>1</v>
      </c>
      <c r="L153" s="196"/>
      <c r="M153" s="197" t="s">
        <v>1</v>
      </c>
      <c r="N153" s="198" t="s">
        <v>42</v>
      </c>
      <c r="P153" s="171">
        <f t="shared" si="21"/>
        <v>0</v>
      </c>
      <c r="Q153" s="171">
        <v>0</v>
      </c>
      <c r="R153" s="171">
        <f t="shared" si="22"/>
        <v>0</v>
      </c>
      <c r="S153" s="171">
        <v>0</v>
      </c>
      <c r="T153" s="172">
        <f t="shared" si="23"/>
        <v>0</v>
      </c>
      <c r="AR153" s="173" t="s">
        <v>309</v>
      </c>
      <c r="AT153" s="173" t="s">
        <v>376</v>
      </c>
      <c r="AU153" s="173" t="s">
        <v>258</v>
      </c>
      <c r="AY153" s="38" t="s">
        <v>245</v>
      </c>
      <c r="BE153" s="174">
        <f t="shared" si="24"/>
        <v>0</v>
      </c>
      <c r="BF153" s="174">
        <f t="shared" si="25"/>
        <v>0</v>
      </c>
      <c r="BG153" s="174">
        <f t="shared" si="26"/>
        <v>0</v>
      </c>
      <c r="BH153" s="174">
        <f t="shared" si="27"/>
        <v>0</v>
      </c>
      <c r="BI153" s="174">
        <f t="shared" si="28"/>
        <v>0</v>
      </c>
      <c r="BJ153" s="38" t="s">
        <v>8</v>
      </c>
      <c r="BK153" s="174">
        <f t="shared" si="29"/>
        <v>0</v>
      </c>
      <c r="BL153" s="38" t="s">
        <v>92</v>
      </c>
      <c r="BM153" s="173" t="s">
        <v>636</v>
      </c>
    </row>
    <row r="154" spans="2:65" s="51" customFormat="1" ht="16.5" customHeight="1">
      <c r="B154" s="50"/>
      <c r="C154" s="190" t="s">
        <v>476</v>
      </c>
      <c r="D154" s="190" t="s">
        <v>376</v>
      </c>
      <c r="E154" s="191" t="s">
        <v>2391</v>
      </c>
      <c r="F154" s="192" t="s">
        <v>2392</v>
      </c>
      <c r="G154" s="193" t="s">
        <v>2142</v>
      </c>
      <c r="H154" s="194">
        <v>1</v>
      </c>
      <c r="I154" s="25"/>
      <c r="J154" s="195">
        <f t="shared" si="20"/>
        <v>0</v>
      </c>
      <c r="K154" s="192" t="s">
        <v>1</v>
      </c>
      <c r="L154" s="196"/>
      <c r="M154" s="197" t="s">
        <v>1</v>
      </c>
      <c r="N154" s="198" t="s">
        <v>42</v>
      </c>
      <c r="P154" s="171">
        <f t="shared" si="21"/>
        <v>0</v>
      </c>
      <c r="Q154" s="171">
        <v>0</v>
      </c>
      <c r="R154" s="171">
        <f t="shared" si="22"/>
        <v>0</v>
      </c>
      <c r="S154" s="171">
        <v>0</v>
      </c>
      <c r="T154" s="172">
        <f t="shared" si="23"/>
        <v>0</v>
      </c>
      <c r="AR154" s="173" t="s">
        <v>309</v>
      </c>
      <c r="AT154" s="173" t="s">
        <v>376</v>
      </c>
      <c r="AU154" s="173" t="s">
        <v>258</v>
      </c>
      <c r="AY154" s="38" t="s">
        <v>245</v>
      </c>
      <c r="BE154" s="174">
        <f t="shared" si="24"/>
        <v>0</v>
      </c>
      <c r="BF154" s="174">
        <f t="shared" si="25"/>
        <v>0</v>
      </c>
      <c r="BG154" s="174">
        <f t="shared" si="26"/>
        <v>0</v>
      </c>
      <c r="BH154" s="174">
        <f t="shared" si="27"/>
        <v>0</v>
      </c>
      <c r="BI154" s="174">
        <f t="shared" si="28"/>
        <v>0</v>
      </c>
      <c r="BJ154" s="38" t="s">
        <v>8</v>
      </c>
      <c r="BK154" s="174">
        <f t="shared" si="29"/>
        <v>0</v>
      </c>
      <c r="BL154" s="38" t="s">
        <v>92</v>
      </c>
      <c r="BM154" s="173" t="s">
        <v>686</v>
      </c>
    </row>
    <row r="155" spans="2:65" s="51" customFormat="1" ht="16.5" customHeight="1">
      <c r="B155" s="50"/>
      <c r="C155" s="190" t="s">
        <v>484</v>
      </c>
      <c r="D155" s="190" t="s">
        <v>376</v>
      </c>
      <c r="E155" s="191" t="s">
        <v>2393</v>
      </c>
      <c r="F155" s="192" t="s">
        <v>2394</v>
      </c>
      <c r="G155" s="193" t="s">
        <v>2142</v>
      </c>
      <c r="H155" s="194">
        <v>1</v>
      </c>
      <c r="I155" s="25"/>
      <c r="J155" s="195">
        <f t="shared" si="20"/>
        <v>0</v>
      </c>
      <c r="K155" s="192" t="s">
        <v>1</v>
      </c>
      <c r="L155" s="196"/>
      <c r="M155" s="197" t="s">
        <v>1</v>
      </c>
      <c r="N155" s="198" t="s">
        <v>42</v>
      </c>
      <c r="P155" s="171">
        <f t="shared" si="21"/>
        <v>0</v>
      </c>
      <c r="Q155" s="171">
        <v>0</v>
      </c>
      <c r="R155" s="171">
        <f t="shared" si="22"/>
        <v>0</v>
      </c>
      <c r="S155" s="171">
        <v>0</v>
      </c>
      <c r="T155" s="172">
        <f t="shared" si="23"/>
        <v>0</v>
      </c>
      <c r="AR155" s="173" t="s">
        <v>309</v>
      </c>
      <c r="AT155" s="173" t="s">
        <v>376</v>
      </c>
      <c r="AU155" s="173" t="s">
        <v>258</v>
      </c>
      <c r="AY155" s="38" t="s">
        <v>245</v>
      </c>
      <c r="BE155" s="174">
        <f t="shared" si="24"/>
        <v>0</v>
      </c>
      <c r="BF155" s="174">
        <f t="shared" si="25"/>
        <v>0</v>
      </c>
      <c r="BG155" s="174">
        <f t="shared" si="26"/>
        <v>0</v>
      </c>
      <c r="BH155" s="174">
        <f t="shared" si="27"/>
        <v>0</v>
      </c>
      <c r="BI155" s="174">
        <f t="shared" si="28"/>
        <v>0</v>
      </c>
      <c r="BJ155" s="38" t="s">
        <v>8</v>
      </c>
      <c r="BK155" s="174">
        <f t="shared" si="29"/>
        <v>0</v>
      </c>
      <c r="BL155" s="38" t="s">
        <v>92</v>
      </c>
      <c r="BM155" s="173" t="s">
        <v>696</v>
      </c>
    </row>
    <row r="156" spans="2:65" s="51" customFormat="1" ht="16.5" customHeight="1">
      <c r="B156" s="50"/>
      <c r="C156" s="190" t="s">
        <v>489</v>
      </c>
      <c r="D156" s="190" t="s">
        <v>376</v>
      </c>
      <c r="E156" s="191" t="s">
        <v>2395</v>
      </c>
      <c r="F156" s="192" t="s">
        <v>2396</v>
      </c>
      <c r="G156" s="193" t="s">
        <v>2142</v>
      </c>
      <c r="H156" s="194">
        <v>4</v>
      </c>
      <c r="I156" s="25"/>
      <c r="J156" s="195">
        <f t="shared" si="20"/>
        <v>0</v>
      </c>
      <c r="K156" s="192" t="s">
        <v>1</v>
      </c>
      <c r="L156" s="196"/>
      <c r="M156" s="197" t="s">
        <v>1</v>
      </c>
      <c r="N156" s="198" t="s">
        <v>42</v>
      </c>
      <c r="P156" s="171">
        <f t="shared" si="21"/>
        <v>0</v>
      </c>
      <c r="Q156" s="171">
        <v>0</v>
      </c>
      <c r="R156" s="171">
        <f t="shared" si="22"/>
        <v>0</v>
      </c>
      <c r="S156" s="171">
        <v>0</v>
      </c>
      <c r="T156" s="172">
        <f t="shared" si="23"/>
        <v>0</v>
      </c>
      <c r="AR156" s="173" t="s">
        <v>309</v>
      </c>
      <c r="AT156" s="173" t="s">
        <v>376</v>
      </c>
      <c r="AU156" s="173" t="s">
        <v>258</v>
      </c>
      <c r="AY156" s="38" t="s">
        <v>245</v>
      </c>
      <c r="BE156" s="174">
        <f t="shared" si="24"/>
        <v>0</v>
      </c>
      <c r="BF156" s="174">
        <f t="shared" si="25"/>
        <v>0</v>
      </c>
      <c r="BG156" s="174">
        <f t="shared" si="26"/>
        <v>0</v>
      </c>
      <c r="BH156" s="174">
        <f t="shared" si="27"/>
        <v>0</v>
      </c>
      <c r="BI156" s="174">
        <f t="shared" si="28"/>
        <v>0</v>
      </c>
      <c r="BJ156" s="38" t="s">
        <v>8</v>
      </c>
      <c r="BK156" s="174">
        <f t="shared" si="29"/>
        <v>0</v>
      </c>
      <c r="BL156" s="38" t="s">
        <v>92</v>
      </c>
      <c r="BM156" s="173" t="s">
        <v>704</v>
      </c>
    </row>
    <row r="157" spans="2:65" s="51" customFormat="1" ht="49.15" customHeight="1">
      <c r="B157" s="50"/>
      <c r="C157" s="190" t="s">
        <v>494</v>
      </c>
      <c r="D157" s="190" t="s">
        <v>376</v>
      </c>
      <c r="E157" s="191" t="s">
        <v>2397</v>
      </c>
      <c r="F157" s="192" t="s">
        <v>2398</v>
      </c>
      <c r="G157" s="193" t="s">
        <v>1942</v>
      </c>
      <c r="H157" s="194">
        <v>1</v>
      </c>
      <c r="I157" s="25"/>
      <c r="J157" s="195">
        <f t="shared" si="20"/>
        <v>0</v>
      </c>
      <c r="K157" s="192" t="s">
        <v>1</v>
      </c>
      <c r="L157" s="196"/>
      <c r="M157" s="197" t="s">
        <v>1</v>
      </c>
      <c r="N157" s="198" t="s">
        <v>42</v>
      </c>
      <c r="P157" s="171">
        <f t="shared" si="21"/>
        <v>0</v>
      </c>
      <c r="Q157" s="171">
        <v>0</v>
      </c>
      <c r="R157" s="171">
        <f t="shared" si="22"/>
        <v>0</v>
      </c>
      <c r="S157" s="171">
        <v>0</v>
      </c>
      <c r="T157" s="172">
        <f t="shared" si="23"/>
        <v>0</v>
      </c>
      <c r="AR157" s="173" t="s">
        <v>309</v>
      </c>
      <c r="AT157" s="173" t="s">
        <v>376</v>
      </c>
      <c r="AU157" s="173" t="s">
        <v>258</v>
      </c>
      <c r="AY157" s="38" t="s">
        <v>245</v>
      </c>
      <c r="BE157" s="174">
        <f t="shared" si="24"/>
        <v>0</v>
      </c>
      <c r="BF157" s="174">
        <f t="shared" si="25"/>
        <v>0</v>
      </c>
      <c r="BG157" s="174">
        <f t="shared" si="26"/>
        <v>0</v>
      </c>
      <c r="BH157" s="174">
        <f t="shared" si="27"/>
        <v>0</v>
      </c>
      <c r="BI157" s="174">
        <f t="shared" si="28"/>
        <v>0</v>
      </c>
      <c r="BJ157" s="38" t="s">
        <v>8</v>
      </c>
      <c r="BK157" s="174">
        <f t="shared" si="29"/>
        <v>0</v>
      </c>
      <c r="BL157" s="38" t="s">
        <v>92</v>
      </c>
      <c r="BM157" s="173" t="s">
        <v>748</v>
      </c>
    </row>
    <row r="158" spans="2:65" s="51" customFormat="1" ht="24.2" customHeight="1">
      <c r="B158" s="50"/>
      <c r="C158" s="190" t="s">
        <v>499</v>
      </c>
      <c r="D158" s="190" t="s">
        <v>376</v>
      </c>
      <c r="E158" s="191" t="s">
        <v>2399</v>
      </c>
      <c r="F158" s="192" t="s">
        <v>2400</v>
      </c>
      <c r="G158" s="193" t="s">
        <v>2142</v>
      </c>
      <c r="H158" s="194">
        <v>6</v>
      </c>
      <c r="I158" s="25"/>
      <c r="J158" s="195">
        <f t="shared" si="20"/>
        <v>0</v>
      </c>
      <c r="K158" s="192" t="s">
        <v>1</v>
      </c>
      <c r="L158" s="196"/>
      <c r="M158" s="197" t="s">
        <v>1</v>
      </c>
      <c r="N158" s="198" t="s">
        <v>42</v>
      </c>
      <c r="P158" s="171">
        <f t="shared" si="21"/>
        <v>0</v>
      </c>
      <c r="Q158" s="171">
        <v>0</v>
      </c>
      <c r="R158" s="171">
        <f t="shared" si="22"/>
        <v>0</v>
      </c>
      <c r="S158" s="171">
        <v>0</v>
      </c>
      <c r="T158" s="172">
        <f t="shared" si="23"/>
        <v>0</v>
      </c>
      <c r="AR158" s="173" t="s">
        <v>309</v>
      </c>
      <c r="AT158" s="173" t="s">
        <v>376</v>
      </c>
      <c r="AU158" s="173" t="s">
        <v>258</v>
      </c>
      <c r="AY158" s="38" t="s">
        <v>245</v>
      </c>
      <c r="BE158" s="174">
        <f t="shared" si="24"/>
        <v>0</v>
      </c>
      <c r="BF158" s="174">
        <f t="shared" si="25"/>
        <v>0</v>
      </c>
      <c r="BG158" s="174">
        <f t="shared" si="26"/>
        <v>0</v>
      </c>
      <c r="BH158" s="174">
        <f t="shared" si="27"/>
        <v>0</v>
      </c>
      <c r="BI158" s="174">
        <f t="shared" si="28"/>
        <v>0</v>
      </c>
      <c r="BJ158" s="38" t="s">
        <v>8</v>
      </c>
      <c r="BK158" s="174">
        <f t="shared" si="29"/>
        <v>0</v>
      </c>
      <c r="BL158" s="38" t="s">
        <v>92</v>
      </c>
      <c r="BM158" s="173" t="s">
        <v>758</v>
      </c>
    </row>
    <row r="159" spans="2:65" s="51" customFormat="1" ht="24.2" customHeight="1">
      <c r="B159" s="50"/>
      <c r="C159" s="190" t="s">
        <v>503</v>
      </c>
      <c r="D159" s="190" t="s">
        <v>376</v>
      </c>
      <c r="E159" s="191" t="s">
        <v>2401</v>
      </c>
      <c r="F159" s="192" t="s">
        <v>2402</v>
      </c>
      <c r="G159" s="193" t="s">
        <v>1942</v>
      </c>
      <c r="H159" s="194">
        <v>1</v>
      </c>
      <c r="I159" s="25"/>
      <c r="J159" s="195">
        <f t="shared" si="20"/>
        <v>0</v>
      </c>
      <c r="K159" s="192" t="s">
        <v>1</v>
      </c>
      <c r="L159" s="196"/>
      <c r="M159" s="197" t="s">
        <v>1</v>
      </c>
      <c r="N159" s="198" t="s">
        <v>42</v>
      </c>
      <c r="P159" s="171">
        <f t="shared" si="21"/>
        <v>0</v>
      </c>
      <c r="Q159" s="171">
        <v>0</v>
      </c>
      <c r="R159" s="171">
        <f t="shared" si="22"/>
        <v>0</v>
      </c>
      <c r="S159" s="171">
        <v>0</v>
      </c>
      <c r="T159" s="172">
        <f t="shared" si="23"/>
        <v>0</v>
      </c>
      <c r="AR159" s="173" t="s">
        <v>309</v>
      </c>
      <c r="AT159" s="173" t="s">
        <v>376</v>
      </c>
      <c r="AU159" s="173" t="s">
        <v>258</v>
      </c>
      <c r="AY159" s="38" t="s">
        <v>245</v>
      </c>
      <c r="BE159" s="174">
        <f t="shared" si="24"/>
        <v>0</v>
      </c>
      <c r="BF159" s="174">
        <f t="shared" si="25"/>
        <v>0</v>
      </c>
      <c r="BG159" s="174">
        <f t="shared" si="26"/>
        <v>0</v>
      </c>
      <c r="BH159" s="174">
        <f t="shared" si="27"/>
        <v>0</v>
      </c>
      <c r="BI159" s="174">
        <f t="shared" si="28"/>
        <v>0</v>
      </c>
      <c r="BJ159" s="38" t="s">
        <v>8</v>
      </c>
      <c r="BK159" s="174">
        <f t="shared" si="29"/>
        <v>0</v>
      </c>
      <c r="BL159" s="38" t="s">
        <v>92</v>
      </c>
      <c r="BM159" s="173" t="s">
        <v>767</v>
      </c>
    </row>
    <row r="160" spans="2:65" s="51" customFormat="1" ht="16.5" customHeight="1">
      <c r="B160" s="50"/>
      <c r="C160" s="190" t="s">
        <v>89</v>
      </c>
      <c r="D160" s="190" t="s">
        <v>376</v>
      </c>
      <c r="E160" s="191" t="s">
        <v>2403</v>
      </c>
      <c r="F160" s="192" t="s">
        <v>2404</v>
      </c>
      <c r="G160" s="193" t="s">
        <v>1942</v>
      </c>
      <c r="H160" s="194">
        <v>2</v>
      </c>
      <c r="I160" s="25"/>
      <c r="J160" s="195">
        <f t="shared" si="20"/>
        <v>0</v>
      </c>
      <c r="K160" s="192" t="s">
        <v>1</v>
      </c>
      <c r="L160" s="196"/>
      <c r="M160" s="197" t="s">
        <v>1</v>
      </c>
      <c r="N160" s="198" t="s">
        <v>42</v>
      </c>
      <c r="P160" s="171">
        <f t="shared" si="21"/>
        <v>0</v>
      </c>
      <c r="Q160" s="171">
        <v>0</v>
      </c>
      <c r="R160" s="171">
        <f t="shared" si="22"/>
        <v>0</v>
      </c>
      <c r="S160" s="171">
        <v>0</v>
      </c>
      <c r="T160" s="172">
        <f t="shared" si="23"/>
        <v>0</v>
      </c>
      <c r="AR160" s="173" t="s">
        <v>309</v>
      </c>
      <c r="AT160" s="173" t="s">
        <v>376</v>
      </c>
      <c r="AU160" s="173" t="s">
        <v>258</v>
      </c>
      <c r="AY160" s="38" t="s">
        <v>245</v>
      </c>
      <c r="BE160" s="174">
        <f t="shared" si="24"/>
        <v>0</v>
      </c>
      <c r="BF160" s="174">
        <f t="shared" si="25"/>
        <v>0</v>
      </c>
      <c r="BG160" s="174">
        <f t="shared" si="26"/>
        <v>0</v>
      </c>
      <c r="BH160" s="174">
        <f t="shared" si="27"/>
        <v>0</v>
      </c>
      <c r="BI160" s="174">
        <f t="shared" si="28"/>
        <v>0</v>
      </c>
      <c r="BJ160" s="38" t="s">
        <v>8</v>
      </c>
      <c r="BK160" s="174">
        <f t="shared" si="29"/>
        <v>0</v>
      </c>
      <c r="BL160" s="38" t="s">
        <v>92</v>
      </c>
      <c r="BM160" s="173" t="s">
        <v>779</v>
      </c>
    </row>
    <row r="161" spans="2:65" s="51" customFormat="1" ht="16.5" customHeight="1">
      <c r="B161" s="50"/>
      <c r="C161" s="190" t="s">
        <v>511</v>
      </c>
      <c r="D161" s="190" t="s">
        <v>376</v>
      </c>
      <c r="E161" s="191" t="s">
        <v>2405</v>
      </c>
      <c r="F161" s="192" t="s">
        <v>2406</v>
      </c>
      <c r="G161" s="193" t="s">
        <v>566</v>
      </c>
      <c r="H161" s="194">
        <v>40</v>
      </c>
      <c r="I161" s="25"/>
      <c r="J161" s="195">
        <f t="shared" si="20"/>
        <v>0</v>
      </c>
      <c r="K161" s="192" t="s">
        <v>1</v>
      </c>
      <c r="L161" s="196"/>
      <c r="M161" s="197" t="s">
        <v>1</v>
      </c>
      <c r="N161" s="198" t="s">
        <v>42</v>
      </c>
      <c r="P161" s="171">
        <f t="shared" si="21"/>
        <v>0</v>
      </c>
      <c r="Q161" s="171">
        <v>0</v>
      </c>
      <c r="R161" s="171">
        <f t="shared" si="22"/>
        <v>0</v>
      </c>
      <c r="S161" s="171">
        <v>0</v>
      </c>
      <c r="T161" s="172">
        <f t="shared" si="23"/>
        <v>0</v>
      </c>
      <c r="AR161" s="173" t="s">
        <v>309</v>
      </c>
      <c r="AT161" s="173" t="s">
        <v>376</v>
      </c>
      <c r="AU161" s="173" t="s">
        <v>258</v>
      </c>
      <c r="AY161" s="38" t="s">
        <v>245</v>
      </c>
      <c r="BE161" s="174">
        <f t="shared" si="24"/>
        <v>0</v>
      </c>
      <c r="BF161" s="174">
        <f t="shared" si="25"/>
        <v>0</v>
      </c>
      <c r="BG161" s="174">
        <f t="shared" si="26"/>
        <v>0</v>
      </c>
      <c r="BH161" s="174">
        <f t="shared" si="27"/>
        <v>0</v>
      </c>
      <c r="BI161" s="174">
        <f t="shared" si="28"/>
        <v>0</v>
      </c>
      <c r="BJ161" s="38" t="s">
        <v>8</v>
      </c>
      <c r="BK161" s="174">
        <f t="shared" si="29"/>
        <v>0</v>
      </c>
      <c r="BL161" s="38" t="s">
        <v>92</v>
      </c>
      <c r="BM161" s="173" t="s">
        <v>787</v>
      </c>
    </row>
    <row r="162" spans="2:65" s="51" customFormat="1" ht="24.2" customHeight="1">
      <c r="B162" s="50"/>
      <c r="C162" s="190" t="s">
        <v>515</v>
      </c>
      <c r="D162" s="190" t="s">
        <v>376</v>
      </c>
      <c r="E162" s="191" t="s">
        <v>2407</v>
      </c>
      <c r="F162" s="192" t="s">
        <v>2408</v>
      </c>
      <c r="G162" s="193" t="s">
        <v>2409</v>
      </c>
      <c r="H162" s="194">
        <v>40</v>
      </c>
      <c r="I162" s="25"/>
      <c r="J162" s="195">
        <f t="shared" si="20"/>
        <v>0</v>
      </c>
      <c r="K162" s="192" t="s">
        <v>1</v>
      </c>
      <c r="L162" s="196"/>
      <c r="M162" s="197" t="s">
        <v>1</v>
      </c>
      <c r="N162" s="198" t="s">
        <v>42</v>
      </c>
      <c r="P162" s="171">
        <f t="shared" si="21"/>
        <v>0</v>
      </c>
      <c r="Q162" s="171">
        <v>0</v>
      </c>
      <c r="R162" s="171">
        <f t="shared" si="22"/>
        <v>0</v>
      </c>
      <c r="S162" s="171">
        <v>0</v>
      </c>
      <c r="T162" s="172">
        <f t="shared" si="23"/>
        <v>0</v>
      </c>
      <c r="AR162" s="173" t="s">
        <v>309</v>
      </c>
      <c r="AT162" s="173" t="s">
        <v>376</v>
      </c>
      <c r="AU162" s="173" t="s">
        <v>258</v>
      </c>
      <c r="AY162" s="38" t="s">
        <v>245</v>
      </c>
      <c r="BE162" s="174">
        <f t="shared" si="24"/>
        <v>0</v>
      </c>
      <c r="BF162" s="174">
        <f t="shared" si="25"/>
        <v>0</v>
      </c>
      <c r="BG162" s="174">
        <f t="shared" si="26"/>
        <v>0</v>
      </c>
      <c r="BH162" s="174">
        <f t="shared" si="27"/>
        <v>0</v>
      </c>
      <c r="BI162" s="174">
        <f t="shared" si="28"/>
        <v>0</v>
      </c>
      <c r="BJ162" s="38" t="s">
        <v>8</v>
      </c>
      <c r="BK162" s="174">
        <f t="shared" si="29"/>
        <v>0</v>
      </c>
      <c r="BL162" s="38" t="s">
        <v>92</v>
      </c>
      <c r="BM162" s="173" t="s">
        <v>795</v>
      </c>
    </row>
    <row r="163" spans="2:65" s="51" customFormat="1" ht="21.75" customHeight="1">
      <c r="B163" s="50"/>
      <c r="C163" s="190" t="s">
        <v>554</v>
      </c>
      <c r="D163" s="190" t="s">
        <v>376</v>
      </c>
      <c r="E163" s="191" t="s">
        <v>2410</v>
      </c>
      <c r="F163" s="192" t="s">
        <v>2411</v>
      </c>
      <c r="G163" s="193" t="s">
        <v>1942</v>
      </c>
      <c r="H163" s="194">
        <v>4</v>
      </c>
      <c r="I163" s="25"/>
      <c r="J163" s="195">
        <f t="shared" si="20"/>
        <v>0</v>
      </c>
      <c r="K163" s="192" t="s">
        <v>1</v>
      </c>
      <c r="L163" s="196"/>
      <c r="M163" s="197" t="s">
        <v>1</v>
      </c>
      <c r="N163" s="198" t="s">
        <v>42</v>
      </c>
      <c r="P163" s="171">
        <f t="shared" si="21"/>
        <v>0</v>
      </c>
      <c r="Q163" s="171">
        <v>0</v>
      </c>
      <c r="R163" s="171">
        <f t="shared" si="22"/>
        <v>0</v>
      </c>
      <c r="S163" s="171">
        <v>0</v>
      </c>
      <c r="T163" s="172">
        <f t="shared" si="23"/>
        <v>0</v>
      </c>
      <c r="AR163" s="173" t="s">
        <v>309</v>
      </c>
      <c r="AT163" s="173" t="s">
        <v>376</v>
      </c>
      <c r="AU163" s="173" t="s">
        <v>258</v>
      </c>
      <c r="AY163" s="38" t="s">
        <v>245</v>
      </c>
      <c r="BE163" s="174">
        <f t="shared" si="24"/>
        <v>0</v>
      </c>
      <c r="BF163" s="174">
        <f t="shared" si="25"/>
        <v>0</v>
      </c>
      <c r="BG163" s="174">
        <f t="shared" si="26"/>
        <v>0</v>
      </c>
      <c r="BH163" s="174">
        <f t="shared" si="27"/>
        <v>0</v>
      </c>
      <c r="BI163" s="174">
        <f t="shared" si="28"/>
        <v>0</v>
      </c>
      <c r="BJ163" s="38" t="s">
        <v>8</v>
      </c>
      <c r="BK163" s="174">
        <f t="shared" si="29"/>
        <v>0</v>
      </c>
      <c r="BL163" s="38" t="s">
        <v>92</v>
      </c>
      <c r="BM163" s="173" t="s">
        <v>839</v>
      </c>
    </row>
    <row r="164" spans="2:65" s="51" customFormat="1" ht="24.2" customHeight="1">
      <c r="B164" s="50"/>
      <c r="C164" s="190" t="s">
        <v>559</v>
      </c>
      <c r="D164" s="190" t="s">
        <v>376</v>
      </c>
      <c r="E164" s="191" t="s">
        <v>2412</v>
      </c>
      <c r="F164" s="192" t="s">
        <v>2413</v>
      </c>
      <c r="G164" s="193" t="s">
        <v>1</v>
      </c>
      <c r="H164" s="194">
        <v>30</v>
      </c>
      <c r="I164" s="25"/>
      <c r="J164" s="195">
        <f t="shared" si="20"/>
        <v>0</v>
      </c>
      <c r="K164" s="192" t="s">
        <v>1</v>
      </c>
      <c r="L164" s="196"/>
      <c r="M164" s="197" t="s">
        <v>1</v>
      </c>
      <c r="N164" s="198" t="s">
        <v>42</v>
      </c>
      <c r="P164" s="171">
        <f t="shared" si="21"/>
        <v>0</v>
      </c>
      <c r="Q164" s="171">
        <v>0</v>
      </c>
      <c r="R164" s="171">
        <f t="shared" si="22"/>
        <v>0</v>
      </c>
      <c r="S164" s="171">
        <v>0</v>
      </c>
      <c r="T164" s="172">
        <f t="shared" si="23"/>
        <v>0</v>
      </c>
      <c r="AR164" s="173" t="s">
        <v>309</v>
      </c>
      <c r="AT164" s="173" t="s">
        <v>376</v>
      </c>
      <c r="AU164" s="173" t="s">
        <v>258</v>
      </c>
      <c r="AY164" s="38" t="s">
        <v>245</v>
      </c>
      <c r="BE164" s="174">
        <f t="shared" si="24"/>
        <v>0</v>
      </c>
      <c r="BF164" s="174">
        <f t="shared" si="25"/>
        <v>0</v>
      </c>
      <c r="BG164" s="174">
        <f t="shared" si="26"/>
        <v>0</v>
      </c>
      <c r="BH164" s="174">
        <f t="shared" si="27"/>
        <v>0</v>
      </c>
      <c r="BI164" s="174">
        <f t="shared" si="28"/>
        <v>0</v>
      </c>
      <c r="BJ164" s="38" t="s">
        <v>8</v>
      </c>
      <c r="BK164" s="174">
        <f t="shared" si="29"/>
        <v>0</v>
      </c>
      <c r="BL164" s="38" t="s">
        <v>92</v>
      </c>
      <c r="BM164" s="173" t="s">
        <v>849</v>
      </c>
    </row>
    <row r="165" spans="2:65" s="152" customFormat="1" ht="20.85" customHeight="1">
      <c r="B165" s="151"/>
      <c r="D165" s="153" t="s">
        <v>76</v>
      </c>
      <c r="E165" s="161" t="s">
        <v>1981</v>
      </c>
      <c r="F165" s="161" t="s">
        <v>2136</v>
      </c>
      <c r="I165" s="21"/>
      <c r="J165" s="162">
        <f>BK165</f>
        <v>0</v>
      </c>
      <c r="L165" s="151"/>
      <c r="M165" s="156"/>
      <c r="P165" s="157">
        <f>SUM(P166:P170)</f>
        <v>0</v>
      </c>
      <c r="R165" s="157">
        <f>SUM(R166:R170)</f>
        <v>0</v>
      </c>
      <c r="T165" s="158">
        <f>SUM(T166:T170)</f>
        <v>0</v>
      </c>
      <c r="AR165" s="153" t="s">
        <v>8</v>
      </c>
      <c r="AT165" s="159" t="s">
        <v>76</v>
      </c>
      <c r="AU165" s="159" t="s">
        <v>86</v>
      </c>
      <c r="AY165" s="153" t="s">
        <v>245</v>
      </c>
      <c r="BK165" s="160">
        <f>SUM(BK166:BK170)</f>
        <v>0</v>
      </c>
    </row>
    <row r="166" spans="2:65" s="51" customFormat="1" ht="21.75" customHeight="1">
      <c r="B166" s="50"/>
      <c r="C166" s="190" t="s">
        <v>563</v>
      </c>
      <c r="D166" s="190" t="s">
        <v>376</v>
      </c>
      <c r="E166" s="191" t="s">
        <v>2414</v>
      </c>
      <c r="F166" s="192" t="s">
        <v>2415</v>
      </c>
      <c r="G166" s="193" t="s">
        <v>2139</v>
      </c>
      <c r="H166" s="194">
        <v>20</v>
      </c>
      <c r="I166" s="25"/>
      <c r="J166" s="195">
        <f>ROUND(I166*H166,0)</f>
        <v>0</v>
      </c>
      <c r="K166" s="192" t="s">
        <v>1</v>
      </c>
      <c r="L166" s="196"/>
      <c r="M166" s="197" t="s">
        <v>1</v>
      </c>
      <c r="N166" s="198" t="s">
        <v>42</v>
      </c>
      <c r="P166" s="171">
        <f>O166*H166</f>
        <v>0</v>
      </c>
      <c r="Q166" s="171">
        <v>0</v>
      </c>
      <c r="R166" s="171">
        <f>Q166*H166</f>
        <v>0</v>
      </c>
      <c r="S166" s="171">
        <v>0</v>
      </c>
      <c r="T166" s="172">
        <f>S166*H166</f>
        <v>0</v>
      </c>
      <c r="AR166" s="173" t="s">
        <v>309</v>
      </c>
      <c r="AT166" s="173" t="s">
        <v>376</v>
      </c>
      <c r="AU166" s="173" t="s">
        <v>258</v>
      </c>
      <c r="AY166" s="38" t="s">
        <v>245</v>
      </c>
      <c r="BE166" s="174">
        <f>IF(N166="základní",J166,0)</f>
        <v>0</v>
      </c>
      <c r="BF166" s="174">
        <f>IF(N166="snížená",J166,0)</f>
        <v>0</v>
      </c>
      <c r="BG166" s="174">
        <f>IF(N166="zákl. přenesená",J166,0)</f>
        <v>0</v>
      </c>
      <c r="BH166" s="174">
        <f>IF(N166="sníž. přenesená",J166,0)</f>
        <v>0</v>
      </c>
      <c r="BI166" s="174">
        <f>IF(N166="nulová",J166,0)</f>
        <v>0</v>
      </c>
      <c r="BJ166" s="38" t="s">
        <v>8</v>
      </c>
      <c r="BK166" s="174">
        <f>ROUND(I166*H166,0)</f>
        <v>0</v>
      </c>
      <c r="BL166" s="38" t="s">
        <v>92</v>
      </c>
      <c r="BM166" s="173" t="s">
        <v>860</v>
      </c>
    </row>
    <row r="167" spans="2:65" s="51" customFormat="1" ht="16.5" customHeight="1">
      <c r="B167" s="50"/>
      <c r="C167" s="190" t="s">
        <v>577</v>
      </c>
      <c r="D167" s="190" t="s">
        <v>376</v>
      </c>
      <c r="E167" s="191" t="s">
        <v>2416</v>
      </c>
      <c r="F167" s="192" t="s">
        <v>2417</v>
      </c>
      <c r="G167" s="193" t="s">
        <v>2139</v>
      </c>
      <c r="H167" s="194">
        <v>4</v>
      </c>
      <c r="I167" s="25"/>
      <c r="J167" s="195">
        <f>ROUND(I167*H167,0)</f>
        <v>0</v>
      </c>
      <c r="K167" s="192" t="s">
        <v>1</v>
      </c>
      <c r="L167" s="196"/>
      <c r="M167" s="197" t="s">
        <v>1</v>
      </c>
      <c r="N167" s="198" t="s">
        <v>42</v>
      </c>
      <c r="P167" s="171">
        <f>O167*H167</f>
        <v>0</v>
      </c>
      <c r="Q167" s="171">
        <v>0</v>
      </c>
      <c r="R167" s="171">
        <f>Q167*H167</f>
        <v>0</v>
      </c>
      <c r="S167" s="171">
        <v>0</v>
      </c>
      <c r="T167" s="172">
        <f>S167*H167</f>
        <v>0</v>
      </c>
      <c r="AR167" s="173" t="s">
        <v>309</v>
      </c>
      <c r="AT167" s="173" t="s">
        <v>376</v>
      </c>
      <c r="AU167" s="173" t="s">
        <v>258</v>
      </c>
      <c r="AY167" s="38" t="s">
        <v>245</v>
      </c>
      <c r="BE167" s="174">
        <f>IF(N167="základní",J167,0)</f>
        <v>0</v>
      </c>
      <c r="BF167" s="174">
        <f>IF(N167="snížená",J167,0)</f>
        <v>0</v>
      </c>
      <c r="BG167" s="174">
        <f>IF(N167="zákl. přenesená",J167,0)</f>
        <v>0</v>
      </c>
      <c r="BH167" s="174">
        <f>IF(N167="sníž. přenesená",J167,0)</f>
        <v>0</v>
      </c>
      <c r="BI167" s="174">
        <f>IF(N167="nulová",J167,0)</f>
        <v>0</v>
      </c>
      <c r="BJ167" s="38" t="s">
        <v>8</v>
      </c>
      <c r="BK167" s="174">
        <f>ROUND(I167*H167,0)</f>
        <v>0</v>
      </c>
      <c r="BL167" s="38" t="s">
        <v>92</v>
      </c>
      <c r="BM167" s="173" t="s">
        <v>917</v>
      </c>
    </row>
    <row r="168" spans="2:65" s="51" customFormat="1" ht="24.2" customHeight="1">
      <c r="B168" s="50"/>
      <c r="C168" s="190" t="s">
        <v>582</v>
      </c>
      <c r="D168" s="190" t="s">
        <v>376</v>
      </c>
      <c r="E168" s="191" t="s">
        <v>2418</v>
      </c>
      <c r="F168" s="192" t="s">
        <v>2419</v>
      </c>
      <c r="G168" s="193" t="s">
        <v>2139</v>
      </c>
      <c r="H168" s="194">
        <v>6</v>
      </c>
      <c r="I168" s="25"/>
      <c r="J168" s="195">
        <f>ROUND(I168*H168,0)</f>
        <v>0</v>
      </c>
      <c r="K168" s="192" t="s">
        <v>1</v>
      </c>
      <c r="L168" s="196"/>
      <c r="M168" s="197" t="s">
        <v>1</v>
      </c>
      <c r="N168" s="198" t="s">
        <v>42</v>
      </c>
      <c r="P168" s="171">
        <f>O168*H168</f>
        <v>0</v>
      </c>
      <c r="Q168" s="171">
        <v>0</v>
      </c>
      <c r="R168" s="171">
        <f>Q168*H168</f>
        <v>0</v>
      </c>
      <c r="S168" s="171">
        <v>0</v>
      </c>
      <c r="T168" s="172">
        <f>S168*H168</f>
        <v>0</v>
      </c>
      <c r="AR168" s="173" t="s">
        <v>309</v>
      </c>
      <c r="AT168" s="173" t="s">
        <v>376</v>
      </c>
      <c r="AU168" s="173" t="s">
        <v>258</v>
      </c>
      <c r="AY168" s="38" t="s">
        <v>245</v>
      </c>
      <c r="BE168" s="174">
        <f>IF(N168="základní",J168,0)</f>
        <v>0</v>
      </c>
      <c r="BF168" s="174">
        <f>IF(N168="snížená",J168,0)</f>
        <v>0</v>
      </c>
      <c r="BG168" s="174">
        <f>IF(N168="zákl. přenesená",J168,0)</f>
        <v>0</v>
      </c>
      <c r="BH168" s="174">
        <f>IF(N168="sníž. přenesená",J168,0)</f>
        <v>0</v>
      </c>
      <c r="BI168" s="174">
        <f>IF(N168="nulová",J168,0)</f>
        <v>0</v>
      </c>
      <c r="BJ168" s="38" t="s">
        <v>8</v>
      </c>
      <c r="BK168" s="174">
        <f>ROUND(I168*H168,0)</f>
        <v>0</v>
      </c>
      <c r="BL168" s="38" t="s">
        <v>92</v>
      </c>
      <c r="BM168" s="173" t="s">
        <v>932</v>
      </c>
    </row>
    <row r="169" spans="2:65" s="51" customFormat="1" ht="49.15" customHeight="1">
      <c r="B169" s="50"/>
      <c r="C169" s="190" t="s">
        <v>586</v>
      </c>
      <c r="D169" s="190" t="s">
        <v>376</v>
      </c>
      <c r="E169" s="191" t="s">
        <v>2420</v>
      </c>
      <c r="F169" s="192" t="s">
        <v>2421</v>
      </c>
      <c r="G169" s="193" t="s">
        <v>2139</v>
      </c>
      <c r="H169" s="194">
        <v>4</v>
      </c>
      <c r="I169" s="25"/>
      <c r="J169" s="195">
        <f>ROUND(I169*H169,0)</f>
        <v>0</v>
      </c>
      <c r="K169" s="192" t="s">
        <v>1</v>
      </c>
      <c r="L169" s="196"/>
      <c r="M169" s="197" t="s">
        <v>1</v>
      </c>
      <c r="N169" s="198" t="s">
        <v>42</v>
      </c>
      <c r="P169" s="171">
        <f>O169*H169</f>
        <v>0</v>
      </c>
      <c r="Q169" s="171">
        <v>0</v>
      </c>
      <c r="R169" s="171">
        <f>Q169*H169</f>
        <v>0</v>
      </c>
      <c r="S169" s="171">
        <v>0</v>
      </c>
      <c r="T169" s="172">
        <f>S169*H169</f>
        <v>0</v>
      </c>
      <c r="AR169" s="173" t="s">
        <v>309</v>
      </c>
      <c r="AT169" s="173" t="s">
        <v>376</v>
      </c>
      <c r="AU169" s="173" t="s">
        <v>258</v>
      </c>
      <c r="AY169" s="38" t="s">
        <v>245</v>
      </c>
      <c r="BE169" s="174">
        <f>IF(N169="základní",J169,0)</f>
        <v>0</v>
      </c>
      <c r="BF169" s="174">
        <f>IF(N169="snížená",J169,0)</f>
        <v>0</v>
      </c>
      <c r="BG169" s="174">
        <f>IF(N169="zákl. přenesená",J169,0)</f>
        <v>0</v>
      </c>
      <c r="BH169" s="174">
        <f>IF(N169="sníž. přenesená",J169,0)</f>
        <v>0</v>
      </c>
      <c r="BI169" s="174">
        <f>IF(N169="nulová",J169,0)</f>
        <v>0</v>
      </c>
      <c r="BJ169" s="38" t="s">
        <v>8</v>
      </c>
      <c r="BK169" s="174">
        <f>ROUND(I169*H169,0)</f>
        <v>0</v>
      </c>
      <c r="BL169" s="38" t="s">
        <v>92</v>
      </c>
      <c r="BM169" s="173" t="s">
        <v>951</v>
      </c>
    </row>
    <row r="170" spans="2:65" s="51" customFormat="1" ht="16.5" customHeight="1">
      <c r="B170" s="50"/>
      <c r="C170" s="190" t="s">
        <v>592</v>
      </c>
      <c r="D170" s="190" t="s">
        <v>376</v>
      </c>
      <c r="E170" s="191" t="s">
        <v>2422</v>
      </c>
      <c r="F170" s="192" t="s">
        <v>2423</v>
      </c>
      <c r="G170" s="193" t="s">
        <v>2142</v>
      </c>
      <c r="H170" s="194">
        <v>1</v>
      </c>
      <c r="I170" s="25"/>
      <c r="J170" s="195">
        <f>ROUND(I170*H170,0)</f>
        <v>0</v>
      </c>
      <c r="K170" s="192" t="s">
        <v>1</v>
      </c>
      <c r="L170" s="196"/>
      <c r="M170" s="209" t="s">
        <v>1</v>
      </c>
      <c r="N170" s="210" t="s">
        <v>42</v>
      </c>
      <c r="O170" s="211"/>
      <c r="P170" s="212">
        <f>O170*H170</f>
        <v>0</v>
      </c>
      <c r="Q170" s="212">
        <v>0</v>
      </c>
      <c r="R170" s="212">
        <f>Q170*H170</f>
        <v>0</v>
      </c>
      <c r="S170" s="212">
        <v>0</v>
      </c>
      <c r="T170" s="213">
        <f>S170*H170</f>
        <v>0</v>
      </c>
      <c r="AR170" s="173" t="s">
        <v>309</v>
      </c>
      <c r="AT170" s="173" t="s">
        <v>376</v>
      </c>
      <c r="AU170" s="173" t="s">
        <v>258</v>
      </c>
      <c r="AY170" s="38" t="s">
        <v>245</v>
      </c>
      <c r="BE170" s="174">
        <f>IF(N170="základní",J170,0)</f>
        <v>0</v>
      </c>
      <c r="BF170" s="174">
        <f>IF(N170="snížená",J170,0)</f>
        <v>0</v>
      </c>
      <c r="BG170" s="174">
        <f>IF(N170="zákl. přenesená",J170,0)</f>
        <v>0</v>
      </c>
      <c r="BH170" s="174">
        <f>IF(N170="sníž. přenesená",J170,0)</f>
        <v>0</v>
      </c>
      <c r="BI170" s="174">
        <f>IF(N170="nulová",J170,0)</f>
        <v>0</v>
      </c>
      <c r="BJ170" s="38" t="s">
        <v>8</v>
      </c>
      <c r="BK170" s="174">
        <f>ROUND(I170*H170,0)</f>
        <v>0</v>
      </c>
      <c r="BL170" s="38" t="s">
        <v>92</v>
      </c>
      <c r="BM170" s="173" t="s">
        <v>960</v>
      </c>
    </row>
    <row r="171" spans="2:65" s="51" customFormat="1" ht="6.95" customHeight="1">
      <c r="B171" s="63"/>
      <c r="C171" s="64"/>
      <c r="D171" s="64"/>
      <c r="E171" s="64"/>
      <c r="F171" s="64"/>
      <c r="G171" s="64"/>
      <c r="H171" s="64"/>
      <c r="I171" s="64"/>
      <c r="J171" s="64"/>
      <c r="K171" s="64"/>
      <c r="L171" s="50"/>
    </row>
  </sheetData>
  <sheetProtection password="D62F" sheet="1" objects="1" scenarios="1"/>
  <autoFilter ref="C122:K17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2"/>
  <sheetViews>
    <sheetView showGridLines="0" workbookViewId="0">
      <selection activeCell="G119" sqref="G119"/>
    </sheetView>
  </sheetViews>
  <sheetFormatPr defaultRowHeight="11.25"/>
  <cols>
    <col min="1" max="1" width="8.33203125" style="37" customWidth="1"/>
    <col min="2" max="2" width="1.1640625" style="37" customWidth="1"/>
    <col min="3" max="3" width="4.1640625" style="37" customWidth="1"/>
    <col min="4" max="4" width="4.33203125" style="37" customWidth="1"/>
    <col min="5" max="5" width="17.1640625" style="37" customWidth="1"/>
    <col min="6" max="6" width="50.83203125" style="37" customWidth="1"/>
    <col min="7" max="7" width="7.5" style="37" customWidth="1"/>
    <col min="8" max="8" width="14" style="37" customWidth="1"/>
    <col min="9" max="9" width="15.83203125" style="37" customWidth="1"/>
    <col min="10" max="11" width="22.33203125" style="37" customWidth="1"/>
    <col min="12" max="12" width="9.33203125" style="37" customWidth="1"/>
    <col min="13" max="13" width="10.83203125" style="37" hidden="1" customWidth="1"/>
    <col min="14" max="14" width="9.33203125" style="37" hidden="1"/>
    <col min="15" max="20" width="14.1640625" style="37" hidden="1" customWidth="1"/>
    <col min="21" max="21" width="16.33203125" style="37" hidden="1" customWidth="1"/>
    <col min="22" max="22" width="12.33203125" style="37" customWidth="1"/>
    <col min="23" max="23" width="16.33203125" style="37" customWidth="1"/>
    <col min="24" max="24" width="12.33203125" style="37" customWidth="1"/>
    <col min="25" max="25" width="15" style="37" customWidth="1"/>
    <col min="26" max="26" width="11" style="37" customWidth="1"/>
    <col min="27" max="27" width="15" style="37" customWidth="1"/>
    <col min="28" max="28" width="16.33203125" style="37" customWidth="1"/>
    <col min="29" max="29" width="11" style="37" customWidth="1"/>
    <col min="30" max="30" width="15" style="37" customWidth="1"/>
    <col min="31" max="31" width="16.33203125" style="37" customWidth="1"/>
    <col min="32" max="43" width="9.33203125" style="37"/>
    <col min="44" max="65" width="9.33203125" style="37" hidden="1"/>
    <col min="66" max="16384" width="9.33203125" style="37"/>
  </cols>
  <sheetData>
    <row r="2" spans="2:46" ht="36.950000000000003" customHeight="1">
      <c r="L2" s="242" t="s">
        <v>5</v>
      </c>
      <c r="M2" s="243"/>
      <c r="N2" s="243"/>
      <c r="O2" s="243"/>
      <c r="P2" s="243"/>
      <c r="Q2" s="243"/>
      <c r="R2" s="243"/>
      <c r="S2" s="243"/>
      <c r="T2" s="243"/>
      <c r="U2" s="243"/>
      <c r="V2" s="243"/>
      <c r="AT2" s="38" t="s">
        <v>97</v>
      </c>
    </row>
    <row r="3" spans="2:46" ht="6.95" customHeight="1">
      <c r="B3" s="39"/>
      <c r="C3" s="40"/>
      <c r="D3" s="40"/>
      <c r="E3" s="40"/>
      <c r="F3" s="40"/>
      <c r="G3" s="40"/>
      <c r="H3" s="40"/>
      <c r="I3" s="40"/>
      <c r="J3" s="40"/>
      <c r="K3" s="40"/>
      <c r="L3" s="41"/>
      <c r="AT3" s="38" t="s">
        <v>86</v>
      </c>
    </row>
    <row r="4" spans="2:46" ht="24.95" customHeight="1">
      <c r="B4" s="41"/>
      <c r="D4" s="42" t="s">
        <v>107</v>
      </c>
      <c r="L4" s="41"/>
      <c r="M4" s="109" t="s">
        <v>11</v>
      </c>
      <c r="AT4" s="38" t="s">
        <v>3</v>
      </c>
    </row>
    <row r="5" spans="2:46" ht="6.95" customHeight="1">
      <c r="B5" s="41"/>
      <c r="L5" s="41"/>
    </row>
    <row r="6" spans="2:46" ht="12" customHeight="1">
      <c r="B6" s="41"/>
      <c r="D6" s="47" t="s">
        <v>17</v>
      </c>
      <c r="L6" s="41"/>
    </row>
    <row r="7" spans="2:46" ht="16.5" customHeight="1">
      <c r="B7" s="41"/>
      <c r="E7" s="257" t="str">
        <f>'Rekapitulace stavby'!K6</f>
        <v xml:space="preserve">Generální oprava a úprava pavilonu nosorožců - ZHODNOCENÍ                              
</v>
      </c>
      <c r="F7" s="258"/>
      <c r="G7" s="258"/>
      <c r="H7" s="258"/>
      <c r="L7" s="41"/>
    </row>
    <row r="8" spans="2:46" s="51" customFormat="1" ht="12" customHeight="1">
      <c r="B8" s="50"/>
      <c r="D8" s="47" t="s">
        <v>120</v>
      </c>
      <c r="L8" s="50"/>
    </row>
    <row r="9" spans="2:46" s="51" customFormat="1" ht="16.5" customHeight="1">
      <c r="B9" s="50"/>
      <c r="E9" s="236" t="s">
        <v>2424</v>
      </c>
      <c r="F9" s="256"/>
      <c r="G9" s="256"/>
      <c r="H9" s="256"/>
      <c r="L9" s="50"/>
    </row>
    <row r="10" spans="2:46" s="51" customFormat="1">
      <c r="B10" s="50"/>
      <c r="L10" s="50"/>
    </row>
    <row r="11" spans="2:46" s="51" customFormat="1" ht="12" customHeight="1">
      <c r="B11" s="50"/>
      <c r="D11" s="47" t="s">
        <v>19</v>
      </c>
      <c r="F11" s="48" t="s">
        <v>1</v>
      </c>
      <c r="I11" s="47" t="s">
        <v>20</v>
      </c>
      <c r="J11" s="48" t="s">
        <v>1</v>
      </c>
      <c r="L11" s="50"/>
    </row>
    <row r="12" spans="2:46" s="51" customFormat="1" ht="12" customHeight="1">
      <c r="B12" s="50"/>
      <c r="D12" s="47" t="s">
        <v>21</v>
      </c>
      <c r="F12" s="48" t="s">
        <v>1913</v>
      </c>
      <c r="I12" s="47" t="s">
        <v>23</v>
      </c>
      <c r="J12" s="110" t="str">
        <f>'Rekapitulace stavby'!AN8</f>
        <v>3. 1. 2023</v>
      </c>
      <c r="L12" s="50"/>
    </row>
    <row r="13" spans="2:46" s="51" customFormat="1" ht="10.9" customHeight="1">
      <c r="B13" s="50"/>
      <c r="L13" s="50"/>
    </row>
    <row r="14" spans="2:46" s="51" customFormat="1" ht="12" customHeight="1">
      <c r="B14" s="50"/>
      <c r="D14" s="47" t="s">
        <v>25</v>
      </c>
      <c r="I14" s="47" t="s">
        <v>26</v>
      </c>
      <c r="J14" s="48" t="str">
        <f>IF('Rekapitulace stavby'!AN10="","",'Rekapitulace stavby'!AN10)</f>
        <v/>
      </c>
      <c r="L14" s="50"/>
    </row>
    <row r="15" spans="2:46" s="51" customFormat="1" ht="18" customHeight="1">
      <c r="B15" s="50"/>
      <c r="E15" s="48" t="str">
        <f>IF('Rekapitulace stavby'!E11="","",'Rekapitulace stavby'!E11)</f>
        <v>ZOO Dvůr Králové a.s., Štefánikova 1029, D.K.n.L.</v>
      </c>
      <c r="I15" s="47" t="s">
        <v>28</v>
      </c>
      <c r="J15" s="48" t="str">
        <f>IF('Rekapitulace stavby'!AN11="","",'Rekapitulace stavby'!AN11)</f>
        <v/>
      </c>
      <c r="L15" s="50"/>
    </row>
    <row r="16" spans="2:46" s="51" customFormat="1" ht="6.95" customHeight="1">
      <c r="B16" s="50"/>
      <c r="L16" s="50"/>
    </row>
    <row r="17" spans="2:12" s="51" customFormat="1" ht="12" customHeight="1">
      <c r="B17" s="50"/>
      <c r="D17" s="47" t="s">
        <v>29</v>
      </c>
      <c r="I17" s="47" t="s">
        <v>26</v>
      </c>
      <c r="J17" s="11" t="str">
        <f>'Rekapitulace stavby'!AN13</f>
        <v>Vyplň údaj</v>
      </c>
      <c r="L17" s="50"/>
    </row>
    <row r="18" spans="2:12" s="51" customFormat="1" ht="18" customHeight="1">
      <c r="B18" s="50"/>
      <c r="E18" s="260" t="str">
        <f>'Rekapitulace stavby'!E14</f>
        <v>Vyplň údaj</v>
      </c>
      <c r="F18" s="259"/>
      <c r="G18" s="259"/>
      <c r="H18" s="259"/>
      <c r="I18" s="47" t="s">
        <v>28</v>
      </c>
      <c r="J18" s="11" t="str">
        <f>'Rekapitulace stavby'!AN14</f>
        <v>Vyplň údaj</v>
      </c>
      <c r="L18" s="50"/>
    </row>
    <row r="19" spans="2:12" s="51" customFormat="1" ht="6.95" customHeight="1">
      <c r="B19" s="50"/>
      <c r="L19" s="50"/>
    </row>
    <row r="20" spans="2:12" s="51" customFormat="1" ht="12" customHeight="1">
      <c r="B20" s="50"/>
      <c r="D20" s="47" t="s">
        <v>31</v>
      </c>
      <c r="I20" s="47" t="s">
        <v>26</v>
      </c>
      <c r="J20" s="48" t="str">
        <f>IF('Rekapitulace stavby'!AN16="","",'Rekapitulace stavby'!AN16)</f>
        <v/>
      </c>
      <c r="L20" s="50"/>
    </row>
    <row r="21" spans="2:12" s="51" customFormat="1" ht="18" customHeight="1">
      <c r="B21" s="50"/>
      <c r="E21" s="48" t="str">
        <f>IF('Rekapitulace stavby'!E17="","",'Rekapitulace stavby'!E17)</f>
        <v>Projektis DK s r.o., Legionářská 562, D.K.n.L.</v>
      </c>
      <c r="I21" s="47" t="s">
        <v>28</v>
      </c>
      <c r="J21" s="48" t="str">
        <f>IF('Rekapitulace stavby'!AN17="","",'Rekapitulace stavby'!AN17)</f>
        <v/>
      </c>
      <c r="L21" s="50"/>
    </row>
    <row r="22" spans="2:12" s="51" customFormat="1" ht="6.95" customHeight="1">
      <c r="B22" s="50"/>
      <c r="L22" s="50"/>
    </row>
    <row r="23" spans="2:12" s="51" customFormat="1" ht="12" customHeight="1">
      <c r="B23" s="50"/>
      <c r="D23" s="47" t="s">
        <v>34</v>
      </c>
      <c r="I23" s="47" t="s">
        <v>26</v>
      </c>
      <c r="J23" s="48" t="str">
        <f>IF('Rekapitulace stavby'!AN19="","",'Rekapitulace stavby'!AN19)</f>
        <v/>
      </c>
      <c r="L23" s="50"/>
    </row>
    <row r="24" spans="2:12" s="51" customFormat="1" ht="18" customHeight="1">
      <c r="B24" s="50"/>
      <c r="E24" s="48" t="str">
        <f>IF('Rekapitulace stavby'!E20="","",'Rekapitulace stavby'!E20)</f>
        <v>ing. V. Švehla</v>
      </c>
      <c r="I24" s="47" t="s">
        <v>28</v>
      </c>
      <c r="J24" s="48" t="str">
        <f>IF('Rekapitulace stavby'!AN20="","",'Rekapitulace stavby'!AN20)</f>
        <v/>
      </c>
      <c r="L24" s="50"/>
    </row>
    <row r="25" spans="2:12" s="51" customFormat="1" ht="6.95" customHeight="1">
      <c r="B25" s="50"/>
      <c r="L25" s="50"/>
    </row>
    <row r="26" spans="2:12" s="51" customFormat="1" ht="12" customHeight="1">
      <c r="B26" s="50"/>
      <c r="D26" s="47" t="s">
        <v>36</v>
      </c>
      <c r="L26" s="50"/>
    </row>
    <row r="27" spans="2:12" s="112" customFormat="1" ht="16.5" customHeight="1">
      <c r="B27" s="111"/>
      <c r="E27" s="255" t="s">
        <v>1</v>
      </c>
      <c r="F27" s="255"/>
      <c r="G27" s="255"/>
      <c r="H27" s="255"/>
      <c r="L27" s="111"/>
    </row>
    <row r="28" spans="2:12" s="51" customFormat="1" ht="6.95" customHeight="1">
      <c r="B28" s="50"/>
      <c r="L28" s="50"/>
    </row>
    <row r="29" spans="2:12" s="51" customFormat="1" ht="6.95" customHeight="1">
      <c r="B29" s="50"/>
      <c r="D29" s="73"/>
      <c r="E29" s="73"/>
      <c r="F29" s="73"/>
      <c r="G29" s="73"/>
      <c r="H29" s="73"/>
      <c r="I29" s="73"/>
      <c r="J29" s="73"/>
      <c r="K29" s="73"/>
      <c r="L29" s="50"/>
    </row>
    <row r="30" spans="2:12" s="51" customFormat="1" ht="25.35" customHeight="1">
      <c r="B30" s="50"/>
      <c r="D30" s="114" t="s">
        <v>37</v>
      </c>
      <c r="J30" s="115">
        <f>ROUND(J123, 0)</f>
        <v>0</v>
      </c>
      <c r="L30" s="50"/>
    </row>
    <row r="31" spans="2:12" s="51" customFormat="1" ht="6.95" customHeight="1">
      <c r="B31" s="50"/>
      <c r="D31" s="73"/>
      <c r="E31" s="73"/>
      <c r="F31" s="73"/>
      <c r="G31" s="73"/>
      <c r="H31" s="73"/>
      <c r="I31" s="73"/>
      <c r="J31" s="73"/>
      <c r="K31" s="73"/>
      <c r="L31" s="50"/>
    </row>
    <row r="32" spans="2:12" s="51" customFormat="1" ht="14.45" customHeight="1">
      <c r="B32" s="50"/>
      <c r="F32" s="116" t="s">
        <v>39</v>
      </c>
      <c r="I32" s="116" t="s">
        <v>38</v>
      </c>
      <c r="J32" s="116" t="s">
        <v>40</v>
      </c>
      <c r="L32" s="50"/>
    </row>
    <row r="33" spans="2:12" s="51" customFormat="1" ht="14.45" customHeight="1">
      <c r="B33" s="50"/>
      <c r="D33" s="117" t="s">
        <v>41</v>
      </c>
      <c r="E33" s="47" t="s">
        <v>42</v>
      </c>
      <c r="F33" s="118">
        <f>ROUND((SUM(BE123:BE171)),  0)</f>
        <v>0</v>
      </c>
      <c r="I33" s="119">
        <v>0.21</v>
      </c>
      <c r="J33" s="118">
        <f>ROUND(((SUM(BE123:BE171))*I33),  0)</f>
        <v>0</v>
      </c>
      <c r="L33" s="50"/>
    </row>
    <row r="34" spans="2:12" s="51" customFormat="1" ht="14.45" customHeight="1">
      <c r="B34" s="50"/>
      <c r="E34" s="47" t="s">
        <v>43</v>
      </c>
      <c r="F34" s="118">
        <f>ROUND((SUM(BF123:BF171)),  0)</f>
        <v>0</v>
      </c>
      <c r="I34" s="119">
        <v>0.15</v>
      </c>
      <c r="J34" s="118">
        <f>ROUND(((SUM(BF123:BF171))*I34),  0)</f>
        <v>0</v>
      </c>
      <c r="L34" s="50"/>
    </row>
    <row r="35" spans="2:12" s="51" customFormat="1" ht="14.45" hidden="1" customHeight="1">
      <c r="B35" s="50"/>
      <c r="E35" s="47" t="s">
        <v>44</v>
      </c>
      <c r="F35" s="118">
        <f>ROUND((SUM(BG123:BG171)),  0)</f>
        <v>0</v>
      </c>
      <c r="I35" s="119">
        <v>0.21</v>
      </c>
      <c r="J35" s="118">
        <f>0</f>
        <v>0</v>
      </c>
      <c r="L35" s="50"/>
    </row>
    <row r="36" spans="2:12" s="51" customFormat="1" ht="14.45" hidden="1" customHeight="1">
      <c r="B36" s="50"/>
      <c r="E36" s="47" t="s">
        <v>45</v>
      </c>
      <c r="F36" s="118">
        <f>ROUND((SUM(BH123:BH171)),  0)</f>
        <v>0</v>
      </c>
      <c r="I36" s="119">
        <v>0.15</v>
      </c>
      <c r="J36" s="118">
        <f>0</f>
        <v>0</v>
      </c>
      <c r="L36" s="50"/>
    </row>
    <row r="37" spans="2:12" s="51" customFormat="1" ht="14.45" hidden="1" customHeight="1">
      <c r="B37" s="50"/>
      <c r="E37" s="47" t="s">
        <v>46</v>
      </c>
      <c r="F37" s="118">
        <f>ROUND((SUM(BI123:BI171)),  0)</f>
        <v>0</v>
      </c>
      <c r="I37" s="119">
        <v>0</v>
      </c>
      <c r="J37" s="118">
        <f>0</f>
        <v>0</v>
      </c>
      <c r="L37" s="50"/>
    </row>
    <row r="38" spans="2:12" s="51" customFormat="1" ht="6.95" customHeight="1">
      <c r="B38" s="50"/>
      <c r="L38" s="50"/>
    </row>
    <row r="39" spans="2:12" s="51" customFormat="1" ht="25.35" customHeight="1">
      <c r="B39" s="50"/>
      <c r="C39" s="120"/>
      <c r="D39" s="121" t="s">
        <v>47</v>
      </c>
      <c r="E39" s="76"/>
      <c r="F39" s="76"/>
      <c r="G39" s="122" t="s">
        <v>48</v>
      </c>
      <c r="H39" s="123" t="s">
        <v>49</v>
      </c>
      <c r="I39" s="76"/>
      <c r="J39" s="124">
        <f>SUM(J30:J37)</f>
        <v>0</v>
      </c>
      <c r="K39" s="125"/>
      <c r="L39" s="50"/>
    </row>
    <row r="40" spans="2:12" s="51" customFormat="1" ht="14.45" customHeight="1">
      <c r="B40" s="50"/>
      <c r="L40" s="50"/>
    </row>
    <row r="41" spans="2:12" ht="14.45" customHeight="1">
      <c r="B41" s="41"/>
      <c r="L41" s="41"/>
    </row>
    <row r="42" spans="2:12" ht="14.45" customHeight="1">
      <c r="B42" s="41"/>
      <c r="L42" s="41"/>
    </row>
    <row r="43" spans="2:12" ht="14.45" customHeight="1">
      <c r="B43" s="41"/>
      <c r="L43" s="41"/>
    </row>
    <row r="44" spans="2:12" ht="14.45" customHeight="1">
      <c r="B44" s="41"/>
      <c r="L44" s="41"/>
    </row>
    <row r="45" spans="2:12" ht="14.45" customHeight="1">
      <c r="B45" s="41"/>
      <c r="L45" s="41"/>
    </row>
    <row r="46" spans="2:12" ht="14.45" customHeight="1">
      <c r="B46" s="41"/>
      <c r="L46" s="41"/>
    </row>
    <row r="47" spans="2:12" ht="14.45" customHeight="1">
      <c r="B47" s="41"/>
      <c r="L47" s="41"/>
    </row>
    <row r="48" spans="2:12" ht="14.45" customHeight="1">
      <c r="B48" s="41"/>
      <c r="L48" s="41"/>
    </row>
    <row r="49" spans="2:12" ht="14.45" customHeight="1">
      <c r="B49" s="41"/>
      <c r="L49" s="41"/>
    </row>
    <row r="50" spans="2:12" s="51" customFormat="1" ht="14.45" customHeight="1">
      <c r="B50" s="50"/>
      <c r="D50" s="60" t="s">
        <v>50</v>
      </c>
      <c r="E50" s="61"/>
      <c r="F50" s="61"/>
      <c r="G50" s="60" t="s">
        <v>51</v>
      </c>
      <c r="H50" s="61"/>
      <c r="I50" s="61"/>
      <c r="J50" s="61"/>
      <c r="K50" s="61"/>
      <c r="L50" s="50"/>
    </row>
    <row r="51" spans="2:12">
      <c r="B51" s="41"/>
      <c r="L51" s="41"/>
    </row>
    <row r="52" spans="2:12">
      <c r="B52" s="41"/>
      <c r="L52" s="41"/>
    </row>
    <row r="53" spans="2:12">
      <c r="B53" s="41"/>
      <c r="L53" s="41"/>
    </row>
    <row r="54" spans="2:12">
      <c r="B54" s="41"/>
      <c r="L54" s="41"/>
    </row>
    <row r="55" spans="2:12">
      <c r="B55" s="41"/>
      <c r="L55" s="41"/>
    </row>
    <row r="56" spans="2:12">
      <c r="B56" s="41"/>
      <c r="L56" s="41"/>
    </row>
    <row r="57" spans="2:12">
      <c r="B57" s="41"/>
      <c r="L57" s="41"/>
    </row>
    <row r="58" spans="2:12">
      <c r="B58" s="41"/>
      <c r="L58" s="41"/>
    </row>
    <row r="59" spans="2:12">
      <c r="B59" s="41"/>
      <c r="L59" s="41"/>
    </row>
    <row r="60" spans="2:12">
      <c r="B60" s="41"/>
      <c r="L60" s="41"/>
    </row>
    <row r="61" spans="2:12" s="51" customFormat="1" ht="12.75">
      <c r="B61" s="50"/>
      <c r="D61" s="62" t="s">
        <v>52</v>
      </c>
      <c r="E61" s="53"/>
      <c r="F61" s="126" t="s">
        <v>53</v>
      </c>
      <c r="G61" s="62" t="s">
        <v>52</v>
      </c>
      <c r="H61" s="53"/>
      <c r="I61" s="53"/>
      <c r="J61" s="127" t="s">
        <v>53</v>
      </c>
      <c r="K61" s="53"/>
      <c r="L61" s="50"/>
    </row>
    <row r="62" spans="2:12">
      <c r="B62" s="41"/>
      <c r="L62" s="41"/>
    </row>
    <row r="63" spans="2:12">
      <c r="B63" s="41"/>
      <c r="L63" s="41"/>
    </row>
    <row r="64" spans="2:12">
      <c r="B64" s="41"/>
      <c r="L64" s="41"/>
    </row>
    <row r="65" spans="2:12" s="51" customFormat="1" ht="12.75">
      <c r="B65" s="50"/>
      <c r="D65" s="60" t="s">
        <v>54</v>
      </c>
      <c r="E65" s="61"/>
      <c r="F65" s="61"/>
      <c r="G65" s="60" t="s">
        <v>55</v>
      </c>
      <c r="H65" s="61"/>
      <c r="I65" s="61"/>
      <c r="J65" s="61"/>
      <c r="K65" s="61"/>
      <c r="L65" s="50"/>
    </row>
    <row r="66" spans="2:12">
      <c r="B66" s="41"/>
      <c r="L66" s="41"/>
    </row>
    <row r="67" spans="2:12">
      <c r="B67" s="41"/>
      <c r="L67" s="41"/>
    </row>
    <row r="68" spans="2:12">
      <c r="B68" s="41"/>
      <c r="L68" s="41"/>
    </row>
    <row r="69" spans="2:12">
      <c r="B69" s="41"/>
      <c r="L69" s="41"/>
    </row>
    <row r="70" spans="2:12">
      <c r="B70" s="41"/>
      <c r="L70" s="41"/>
    </row>
    <row r="71" spans="2:12">
      <c r="B71" s="41"/>
      <c r="L71" s="41"/>
    </row>
    <row r="72" spans="2:12">
      <c r="B72" s="41"/>
      <c r="L72" s="41"/>
    </row>
    <row r="73" spans="2:12">
      <c r="B73" s="41"/>
      <c r="L73" s="41"/>
    </row>
    <row r="74" spans="2:12">
      <c r="B74" s="41"/>
      <c r="L74" s="41"/>
    </row>
    <row r="75" spans="2:12">
      <c r="B75" s="41"/>
      <c r="L75" s="41"/>
    </row>
    <row r="76" spans="2:12" s="51" customFormat="1" ht="12.75">
      <c r="B76" s="50"/>
      <c r="D76" s="62" t="s">
        <v>52</v>
      </c>
      <c r="E76" s="53"/>
      <c r="F76" s="126" t="s">
        <v>53</v>
      </c>
      <c r="G76" s="62" t="s">
        <v>52</v>
      </c>
      <c r="H76" s="53"/>
      <c r="I76" s="53"/>
      <c r="J76" s="127" t="s">
        <v>53</v>
      </c>
      <c r="K76" s="53"/>
      <c r="L76" s="50"/>
    </row>
    <row r="77" spans="2:12" s="51" customFormat="1" ht="14.45" customHeight="1">
      <c r="B77" s="63"/>
      <c r="C77" s="64"/>
      <c r="D77" s="64"/>
      <c r="E77" s="64"/>
      <c r="F77" s="64"/>
      <c r="G77" s="64"/>
      <c r="H77" s="64"/>
      <c r="I77" s="64"/>
      <c r="J77" s="64"/>
      <c r="K77" s="64"/>
      <c r="L77" s="50"/>
    </row>
    <row r="81" spans="2:47" s="51" customFormat="1" ht="6.95" customHeight="1">
      <c r="B81" s="65"/>
      <c r="C81" s="66"/>
      <c r="D81" s="66"/>
      <c r="E81" s="66"/>
      <c r="F81" s="66"/>
      <c r="G81" s="66"/>
      <c r="H81" s="66"/>
      <c r="I81" s="66"/>
      <c r="J81" s="66"/>
      <c r="K81" s="66"/>
      <c r="L81" s="50"/>
    </row>
    <row r="82" spans="2:47" s="51" customFormat="1" ht="24.95" customHeight="1">
      <c r="B82" s="50"/>
      <c r="C82" s="42" t="s">
        <v>200</v>
      </c>
      <c r="L82" s="50"/>
    </row>
    <row r="83" spans="2:47" s="51" customFormat="1" ht="6.95" customHeight="1">
      <c r="B83" s="50"/>
      <c r="L83" s="50"/>
    </row>
    <row r="84" spans="2:47" s="51" customFormat="1" ht="12" customHeight="1">
      <c r="B84" s="50"/>
      <c r="C84" s="47" t="s">
        <v>17</v>
      </c>
      <c r="L84" s="50"/>
    </row>
    <row r="85" spans="2:47" s="51" customFormat="1" ht="16.5" customHeight="1">
      <c r="B85" s="50"/>
      <c r="E85" s="257" t="str">
        <f>E7</f>
        <v xml:space="preserve">Generální oprava a úprava pavilonu nosorožců - ZHODNOCENÍ                              
</v>
      </c>
      <c r="F85" s="258"/>
      <c r="G85" s="258"/>
      <c r="H85" s="258"/>
      <c r="L85" s="50"/>
    </row>
    <row r="86" spans="2:47" s="51" customFormat="1" ht="12" customHeight="1">
      <c r="B86" s="50"/>
      <c r="C86" s="47" t="s">
        <v>120</v>
      </c>
      <c r="L86" s="50"/>
    </row>
    <row r="87" spans="2:47" s="51" customFormat="1" ht="16.5" customHeight="1">
      <c r="B87" s="50"/>
      <c r="E87" s="236" t="str">
        <f>E9</f>
        <v>5 - SO 01 - MaR - zhodnocení</v>
      </c>
      <c r="F87" s="256"/>
      <c r="G87" s="256"/>
      <c r="H87" s="256"/>
      <c r="L87" s="50"/>
    </row>
    <row r="88" spans="2:47" s="51" customFormat="1" ht="6.95" customHeight="1">
      <c r="B88" s="50"/>
      <c r="L88" s="50"/>
    </row>
    <row r="89" spans="2:47" s="51" customFormat="1" ht="12" customHeight="1">
      <c r="B89" s="50"/>
      <c r="C89" s="47" t="s">
        <v>21</v>
      </c>
      <c r="F89" s="48" t="str">
        <f>F12</f>
        <v xml:space="preserve"> </v>
      </c>
      <c r="I89" s="47" t="s">
        <v>23</v>
      </c>
      <c r="J89" s="110" t="str">
        <f>IF(J12="","",J12)</f>
        <v>3. 1. 2023</v>
      </c>
      <c r="L89" s="50"/>
    </row>
    <row r="90" spans="2:47" s="51" customFormat="1" ht="6.95" customHeight="1">
      <c r="B90" s="50"/>
      <c r="L90" s="50"/>
    </row>
    <row r="91" spans="2:47" s="51" customFormat="1" ht="40.15" customHeight="1">
      <c r="B91" s="50"/>
      <c r="C91" s="47" t="s">
        <v>25</v>
      </c>
      <c r="F91" s="48" t="str">
        <f>E15</f>
        <v>ZOO Dvůr Králové a.s., Štefánikova 1029, D.K.n.L.</v>
      </c>
      <c r="I91" s="47" t="s">
        <v>31</v>
      </c>
      <c r="J91" s="128" t="str">
        <f>E21</f>
        <v>Projektis DK s r.o., Legionářská 562, D.K.n.L.</v>
      </c>
      <c r="L91" s="50"/>
    </row>
    <row r="92" spans="2:47" s="51" customFormat="1" ht="15.2" customHeight="1">
      <c r="B92" s="50"/>
      <c r="C92" s="47" t="s">
        <v>29</v>
      </c>
      <c r="F92" s="48" t="str">
        <f>IF(E18="","",E18)</f>
        <v>Vyplň údaj</v>
      </c>
      <c r="I92" s="47" t="s">
        <v>34</v>
      </c>
      <c r="J92" s="128" t="str">
        <f>E24</f>
        <v>ing. V. Švehla</v>
      </c>
      <c r="L92" s="50"/>
    </row>
    <row r="93" spans="2:47" s="51" customFormat="1" ht="10.35" customHeight="1">
      <c r="B93" s="50"/>
      <c r="L93" s="50"/>
    </row>
    <row r="94" spans="2:47" s="51" customFormat="1" ht="29.25" customHeight="1">
      <c r="B94" s="50"/>
      <c r="C94" s="129" t="s">
        <v>201</v>
      </c>
      <c r="D94" s="120"/>
      <c r="E94" s="120"/>
      <c r="F94" s="120"/>
      <c r="G94" s="120"/>
      <c r="H94" s="120"/>
      <c r="I94" s="120"/>
      <c r="J94" s="130" t="s">
        <v>202</v>
      </c>
      <c r="K94" s="120"/>
      <c r="L94" s="50"/>
    </row>
    <row r="95" spans="2:47" s="51" customFormat="1" ht="10.35" customHeight="1">
      <c r="B95" s="50"/>
      <c r="L95" s="50"/>
    </row>
    <row r="96" spans="2:47" s="51" customFormat="1" ht="22.9" customHeight="1">
      <c r="B96" s="50"/>
      <c r="C96" s="131" t="s">
        <v>203</v>
      </c>
      <c r="J96" s="115">
        <f>J123</f>
        <v>0</v>
      </c>
      <c r="L96" s="50"/>
      <c r="AU96" s="38" t="s">
        <v>204</v>
      </c>
    </row>
    <row r="97" spans="2:12" s="133" customFormat="1" ht="24.95" customHeight="1">
      <c r="B97" s="132"/>
      <c r="D97" s="134" t="s">
        <v>1914</v>
      </c>
      <c r="E97" s="135"/>
      <c r="F97" s="135"/>
      <c r="G97" s="135"/>
      <c r="H97" s="135"/>
      <c r="I97" s="135"/>
      <c r="J97" s="136">
        <f>J124</f>
        <v>0</v>
      </c>
      <c r="L97" s="132"/>
    </row>
    <row r="98" spans="2:12" s="138" customFormat="1" ht="19.899999999999999" customHeight="1">
      <c r="B98" s="137"/>
      <c r="D98" s="139" t="s">
        <v>2425</v>
      </c>
      <c r="E98" s="140"/>
      <c r="F98" s="140"/>
      <c r="G98" s="140"/>
      <c r="H98" s="140"/>
      <c r="I98" s="140"/>
      <c r="J98" s="141">
        <f>J125</f>
        <v>0</v>
      </c>
      <c r="L98" s="137"/>
    </row>
    <row r="99" spans="2:12" s="138" customFormat="1" ht="14.85" customHeight="1">
      <c r="B99" s="137"/>
      <c r="D99" s="139" t="s">
        <v>2426</v>
      </c>
      <c r="E99" s="140"/>
      <c r="F99" s="140"/>
      <c r="G99" s="140"/>
      <c r="H99" s="140"/>
      <c r="I99" s="140"/>
      <c r="J99" s="141">
        <f>J126</f>
        <v>0</v>
      </c>
      <c r="L99" s="137"/>
    </row>
    <row r="100" spans="2:12" s="138" customFormat="1" ht="14.85" customHeight="1">
      <c r="B100" s="137"/>
      <c r="D100" s="139" t="s">
        <v>2427</v>
      </c>
      <c r="E100" s="140"/>
      <c r="F100" s="140"/>
      <c r="G100" s="140"/>
      <c r="H100" s="140"/>
      <c r="I100" s="140"/>
      <c r="J100" s="141">
        <f>J142</f>
        <v>0</v>
      </c>
      <c r="L100" s="137"/>
    </row>
    <row r="101" spans="2:12" s="138" customFormat="1" ht="14.85" customHeight="1">
      <c r="B101" s="137"/>
      <c r="D101" s="139" t="s">
        <v>2428</v>
      </c>
      <c r="E101" s="140"/>
      <c r="F101" s="140"/>
      <c r="G101" s="140"/>
      <c r="H101" s="140"/>
      <c r="I101" s="140"/>
      <c r="J101" s="141">
        <f>J144</f>
        <v>0</v>
      </c>
      <c r="L101" s="137"/>
    </row>
    <row r="102" spans="2:12" s="138" customFormat="1" ht="14.85" customHeight="1">
      <c r="B102" s="137"/>
      <c r="D102" s="139" t="s">
        <v>2429</v>
      </c>
      <c r="E102" s="140"/>
      <c r="F102" s="140"/>
      <c r="G102" s="140"/>
      <c r="H102" s="140"/>
      <c r="I102" s="140"/>
      <c r="J102" s="141">
        <f>J148</f>
        <v>0</v>
      </c>
      <c r="L102" s="137"/>
    </row>
    <row r="103" spans="2:12" s="138" customFormat="1" ht="14.85" customHeight="1">
      <c r="B103" s="137"/>
      <c r="D103" s="139" t="s">
        <v>2430</v>
      </c>
      <c r="E103" s="140"/>
      <c r="F103" s="140"/>
      <c r="G103" s="140"/>
      <c r="H103" s="140"/>
      <c r="I103" s="140"/>
      <c r="J103" s="141">
        <f>J150</f>
        <v>0</v>
      </c>
      <c r="L103" s="137"/>
    </row>
    <row r="104" spans="2:12" s="51" customFormat="1" ht="21.75" customHeight="1">
      <c r="B104" s="50"/>
      <c r="L104" s="50"/>
    </row>
    <row r="105" spans="2:12" s="51" customFormat="1" ht="6.95" customHeight="1">
      <c r="B105" s="63"/>
      <c r="C105" s="64"/>
      <c r="D105" s="64"/>
      <c r="E105" s="64"/>
      <c r="F105" s="64"/>
      <c r="G105" s="64"/>
      <c r="H105" s="64"/>
      <c r="I105" s="64"/>
      <c r="J105" s="64"/>
      <c r="K105" s="64"/>
      <c r="L105" s="50"/>
    </row>
    <row r="109" spans="2:12" s="51" customFormat="1" ht="6.95" customHeight="1">
      <c r="B109" s="65"/>
      <c r="C109" s="66"/>
      <c r="D109" s="66"/>
      <c r="E109" s="66"/>
      <c r="F109" s="66"/>
      <c r="G109" s="66"/>
      <c r="H109" s="66"/>
      <c r="I109" s="66"/>
      <c r="J109" s="66"/>
      <c r="K109" s="66"/>
      <c r="L109" s="50"/>
    </row>
    <row r="110" spans="2:12" s="51" customFormat="1" ht="24.95" customHeight="1">
      <c r="B110" s="50"/>
      <c r="C110" s="42" t="s">
        <v>230</v>
      </c>
      <c r="L110" s="50"/>
    </row>
    <row r="111" spans="2:12" s="51" customFormat="1" ht="6.95" customHeight="1">
      <c r="B111" s="50"/>
      <c r="L111" s="50"/>
    </row>
    <row r="112" spans="2:12" s="51" customFormat="1" ht="12" customHeight="1">
      <c r="B112" s="50"/>
      <c r="C112" s="47" t="s">
        <v>17</v>
      </c>
      <c r="L112" s="50"/>
    </row>
    <row r="113" spans="2:65" s="51" customFormat="1" ht="16.5" customHeight="1">
      <c r="B113" s="50"/>
      <c r="E113" s="257" t="str">
        <f>E7</f>
        <v xml:space="preserve">Generální oprava a úprava pavilonu nosorožců - ZHODNOCENÍ                              
</v>
      </c>
      <c r="F113" s="258"/>
      <c r="G113" s="258"/>
      <c r="H113" s="258"/>
      <c r="L113" s="50"/>
    </row>
    <row r="114" spans="2:65" s="51" customFormat="1" ht="12" customHeight="1">
      <c r="B114" s="50"/>
      <c r="C114" s="47" t="s">
        <v>120</v>
      </c>
      <c r="L114" s="50"/>
    </row>
    <row r="115" spans="2:65" s="51" customFormat="1" ht="16.5" customHeight="1">
      <c r="B115" s="50"/>
      <c r="E115" s="236" t="str">
        <f>E9</f>
        <v>5 - SO 01 - MaR - zhodnocení</v>
      </c>
      <c r="F115" s="256"/>
      <c r="G115" s="256"/>
      <c r="H115" s="256"/>
      <c r="L115" s="50"/>
    </row>
    <row r="116" spans="2:65" s="51" customFormat="1" ht="6.95" customHeight="1">
      <c r="B116" s="50"/>
      <c r="L116" s="50"/>
    </row>
    <row r="117" spans="2:65" s="51" customFormat="1" ht="12" customHeight="1">
      <c r="B117" s="50"/>
      <c r="C117" s="47" t="s">
        <v>21</v>
      </c>
      <c r="F117" s="48" t="str">
        <f>F12</f>
        <v xml:space="preserve"> </v>
      </c>
      <c r="I117" s="47" t="s">
        <v>23</v>
      </c>
      <c r="J117" s="110" t="str">
        <f>IF(J12="","",J12)</f>
        <v>3. 1. 2023</v>
      </c>
      <c r="L117" s="50"/>
    </row>
    <row r="118" spans="2:65" s="51" customFormat="1" ht="6.95" customHeight="1">
      <c r="B118" s="50"/>
      <c r="L118" s="50"/>
    </row>
    <row r="119" spans="2:65" s="51" customFormat="1" ht="40.15" customHeight="1">
      <c r="B119" s="50"/>
      <c r="C119" s="47" t="s">
        <v>25</v>
      </c>
      <c r="F119" s="48" t="str">
        <f>E15</f>
        <v>ZOO Dvůr Králové a.s., Štefánikova 1029, D.K.n.L.</v>
      </c>
      <c r="I119" s="47" t="s">
        <v>31</v>
      </c>
      <c r="J119" s="128" t="str">
        <f>E21</f>
        <v>Projektis DK s r.o., Legionářská 562, D.K.n.L.</v>
      </c>
      <c r="L119" s="50"/>
    </row>
    <row r="120" spans="2:65" s="51" customFormat="1" ht="15.2" customHeight="1">
      <c r="B120" s="50"/>
      <c r="C120" s="47" t="s">
        <v>29</v>
      </c>
      <c r="F120" s="48" t="str">
        <f>IF(E18="","",E18)</f>
        <v>Vyplň údaj</v>
      </c>
      <c r="I120" s="47" t="s">
        <v>34</v>
      </c>
      <c r="J120" s="128" t="str">
        <f>E24</f>
        <v>ing. V. Švehla</v>
      </c>
      <c r="L120" s="50"/>
    </row>
    <row r="121" spans="2:65" s="51" customFormat="1" ht="10.35" customHeight="1">
      <c r="B121" s="50"/>
      <c r="L121" s="50"/>
    </row>
    <row r="122" spans="2:65" s="146" customFormat="1" ht="29.25" customHeight="1">
      <c r="B122" s="142"/>
      <c r="C122" s="143" t="s">
        <v>231</v>
      </c>
      <c r="D122" s="144" t="s">
        <v>62</v>
      </c>
      <c r="E122" s="144" t="s">
        <v>58</v>
      </c>
      <c r="F122" s="144" t="s">
        <v>59</v>
      </c>
      <c r="G122" s="144" t="s">
        <v>232</v>
      </c>
      <c r="H122" s="144" t="s">
        <v>233</v>
      </c>
      <c r="I122" s="144" t="s">
        <v>234</v>
      </c>
      <c r="J122" s="144" t="s">
        <v>202</v>
      </c>
      <c r="K122" s="145" t="s">
        <v>235</v>
      </c>
      <c r="L122" s="142"/>
      <c r="M122" s="78" t="s">
        <v>1</v>
      </c>
      <c r="N122" s="79" t="s">
        <v>41</v>
      </c>
      <c r="O122" s="79" t="s">
        <v>236</v>
      </c>
      <c r="P122" s="79" t="s">
        <v>237</v>
      </c>
      <c r="Q122" s="79" t="s">
        <v>238</v>
      </c>
      <c r="R122" s="79" t="s">
        <v>239</v>
      </c>
      <c r="S122" s="79" t="s">
        <v>240</v>
      </c>
      <c r="T122" s="80" t="s">
        <v>241</v>
      </c>
    </row>
    <row r="123" spans="2:65" s="51" customFormat="1" ht="22.9" customHeight="1">
      <c r="B123" s="50"/>
      <c r="C123" s="84" t="s">
        <v>242</v>
      </c>
      <c r="J123" s="147">
        <f>BK123</f>
        <v>0</v>
      </c>
      <c r="L123" s="50"/>
      <c r="M123" s="81"/>
      <c r="N123" s="73"/>
      <c r="O123" s="73"/>
      <c r="P123" s="148">
        <f>P124</f>
        <v>0</v>
      </c>
      <c r="Q123" s="73"/>
      <c r="R123" s="148">
        <f>R124</f>
        <v>0</v>
      </c>
      <c r="S123" s="73"/>
      <c r="T123" s="149">
        <f>T124</f>
        <v>0</v>
      </c>
      <c r="AT123" s="38" t="s">
        <v>76</v>
      </c>
      <c r="AU123" s="38" t="s">
        <v>204</v>
      </c>
      <c r="BK123" s="150">
        <f>BK124</f>
        <v>0</v>
      </c>
    </row>
    <row r="124" spans="2:65" s="152" customFormat="1" ht="25.9" customHeight="1">
      <c r="B124" s="151"/>
      <c r="D124" s="153" t="s">
        <v>76</v>
      </c>
      <c r="E124" s="154" t="s">
        <v>376</v>
      </c>
      <c r="F124" s="154" t="s">
        <v>1929</v>
      </c>
      <c r="J124" s="155">
        <f>BK124</f>
        <v>0</v>
      </c>
      <c r="L124" s="151"/>
      <c r="M124" s="156"/>
      <c r="P124" s="157">
        <f>P125</f>
        <v>0</v>
      </c>
      <c r="R124" s="157">
        <f>R125</f>
        <v>0</v>
      </c>
      <c r="T124" s="158">
        <f>T125</f>
        <v>0</v>
      </c>
      <c r="AR124" s="153" t="s">
        <v>258</v>
      </c>
      <c r="AT124" s="159" t="s">
        <v>76</v>
      </c>
      <c r="AU124" s="159" t="s">
        <v>77</v>
      </c>
      <c r="AY124" s="153" t="s">
        <v>245</v>
      </c>
      <c r="BK124" s="160">
        <f>BK125</f>
        <v>0</v>
      </c>
    </row>
    <row r="125" spans="2:65" s="152" customFormat="1" ht="22.9" customHeight="1">
      <c r="B125" s="151"/>
      <c r="D125" s="153" t="s">
        <v>76</v>
      </c>
      <c r="E125" s="161" t="s">
        <v>2431</v>
      </c>
      <c r="F125" s="161" t="s">
        <v>2432</v>
      </c>
      <c r="J125" s="162">
        <f>BK125</f>
        <v>0</v>
      </c>
      <c r="L125" s="151"/>
      <c r="M125" s="156"/>
      <c r="P125" s="157">
        <f>P126+P142+P144+P148+P150</f>
        <v>0</v>
      </c>
      <c r="R125" s="157">
        <f>R126+R142+R144+R148+R150</f>
        <v>0</v>
      </c>
      <c r="T125" s="158">
        <f>T126+T142+T144+T148+T150</f>
        <v>0</v>
      </c>
      <c r="AR125" s="153" t="s">
        <v>258</v>
      </c>
      <c r="AT125" s="159" t="s">
        <v>76</v>
      </c>
      <c r="AU125" s="159" t="s">
        <v>8</v>
      </c>
      <c r="AY125" s="153" t="s">
        <v>245</v>
      </c>
      <c r="BK125" s="160">
        <f>BK126+BK142+BK144+BK148+BK150</f>
        <v>0</v>
      </c>
    </row>
    <row r="126" spans="2:65" s="152" customFormat="1" ht="20.85" customHeight="1">
      <c r="B126" s="151"/>
      <c r="D126" s="153" t="s">
        <v>76</v>
      </c>
      <c r="E126" s="161" t="s">
        <v>2339</v>
      </c>
      <c r="F126" s="161" t="s">
        <v>2433</v>
      </c>
      <c r="J126" s="162">
        <f>BK126</f>
        <v>0</v>
      </c>
      <c r="L126" s="151"/>
      <c r="M126" s="156"/>
      <c r="P126" s="157">
        <f>SUM(P127:P141)</f>
        <v>0</v>
      </c>
      <c r="R126" s="157">
        <f>SUM(R127:R141)</f>
        <v>0</v>
      </c>
      <c r="T126" s="158">
        <f>SUM(T127:T141)</f>
        <v>0</v>
      </c>
      <c r="AR126" s="153" t="s">
        <v>8</v>
      </c>
      <c r="AT126" s="159" t="s">
        <v>76</v>
      </c>
      <c r="AU126" s="159" t="s">
        <v>86</v>
      </c>
      <c r="AY126" s="153" t="s">
        <v>245</v>
      </c>
      <c r="BK126" s="160">
        <f>SUM(BK127:BK141)</f>
        <v>0</v>
      </c>
    </row>
    <row r="127" spans="2:65" s="51" customFormat="1" ht="16.5" customHeight="1">
      <c r="B127" s="50"/>
      <c r="C127" s="190" t="s">
        <v>8</v>
      </c>
      <c r="D127" s="190" t="s">
        <v>376</v>
      </c>
      <c r="E127" s="191" t="s">
        <v>2434</v>
      </c>
      <c r="F127" s="192" t="s">
        <v>2435</v>
      </c>
      <c r="G127" s="193" t="s">
        <v>361</v>
      </c>
      <c r="H127" s="194">
        <v>4</v>
      </c>
      <c r="I127" s="25"/>
      <c r="J127" s="195">
        <f t="shared" ref="J127:J141" si="0">ROUND(I127*H127,0)</f>
        <v>0</v>
      </c>
      <c r="K127" s="192" t="s">
        <v>1</v>
      </c>
      <c r="L127" s="196"/>
      <c r="M127" s="197" t="s">
        <v>1</v>
      </c>
      <c r="N127" s="198" t="s">
        <v>42</v>
      </c>
      <c r="P127" s="171">
        <f t="shared" ref="P127:P141" si="1">O127*H127</f>
        <v>0</v>
      </c>
      <c r="Q127" s="171">
        <v>0</v>
      </c>
      <c r="R127" s="171">
        <f t="shared" ref="R127:R141" si="2">Q127*H127</f>
        <v>0</v>
      </c>
      <c r="S127" s="171">
        <v>0</v>
      </c>
      <c r="T127" s="172">
        <f t="shared" ref="T127:T141" si="3">S127*H127</f>
        <v>0</v>
      </c>
      <c r="AR127" s="173" t="s">
        <v>309</v>
      </c>
      <c r="AT127" s="173" t="s">
        <v>376</v>
      </c>
      <c r="AU127" s="173" t="s">
        <v>258</v>
      </c>
      <c r="AY127" s="38" t="s">
        <v>245</v>
      </c>
      <c r="BE127" s="174">
        <f t="shared" ref="BE127:BE141" si="4">IF(N127="základní",J127,0)</f>
        <v>0</v>
      </c>
      <c r="BF127" s="174">
        <f t="shared" ref="BF127:BF141" si="5">IF(N127="snížená",J127,0)</f>
        <v>0</v>
      </c>
      <c r="BG127" s="174">
        <f t="shared" ref="BG127:BG141" si="6">IF(N127="zákl. přenesená",J127,0)</f>
        <v>0</v>
      </c>
      <c r="BH127" s="174">
        <f t="shared" ref="BH127:BH141" si="7">IF(N127="sníž. přenesená",J127,0)</f>
        <v>0</v>
      </c>
      <c r="BI127" s="174">
        <f t="shared" ref="BI127:BI141" si="8">IF(N127="nulová",J127,0)</f>
        <v>0</v>
      </c>
      <c r="BJ127" s="38" t="s">
        <v>8</v>
      </c>
      <c r="BK127" s="174">
        <f t="shared" ref="BK127:BK141" si="9">ROUND(I127*H127,0)</f>
        <v>0</v>
      </c>
      <c r="BL127" s="38" t="s">
        <v>92</v>
      </c>
      <c r="BM127" s="173" t="s">
        <v>86</v>
      </c>
    </row>
    <row r="128" spans="2:65" s="51" customFormat="1" ht="16.5" customHeight="1">
      <c r="B128" s="50"/>
      <c r="C128" s="190" t="s">
        <v>86</v>
      </c>
      <c r="D128" s="190" t="s">
        <v>376</v>
      </c>
      <c r="E128" s="191" t="s">
        <v>2436</v>
      </c>
      <c r="F128" s="192" t="s">
        <v>2437</v>
      </c>
      <c r="G128" s="193" t="s">
        <v>361</v>
      </c>
      <c r="H128" s="194">
        <v>1</v>
      </c>
      <c r="I128" s="25"/>
      <c r="J128" s="195">
        <f t="shared" si="0"/>
        <v>0</v>
      </c>
      <c r="K128" s="192" t="s">
        <v>1</v>
      </c>
      <c r="L128" s="196"/>
      <c r="M128" s="197" t="s">
        <v>1</v>
      </c>
      <c r="N128" s="198" t="s">
        <v>42</v>
      </c>
      <c r="P128" s="171">
        <f t="shared" si="1"/>
        <v>0</v>
      </c>
      <c r="Q128" s="171">
        <v>0</v>
      </c>
      <c r="R128" s="171">
        <f t="shared" si="2"/>
        <v>0</v>
      </c>
      <c r="S128" s="171">
        <v>0</v>
      </c>
      <c r="T128" s="172">
        <f t="shared" si="3"/>
        <v>0</v>
      </c>
      <c r="AR128" s="173" t="s">
        <v>309</v>
      </c>
      <c r="AT128" s="173" t="s">
        <v>376</v>
      </c>
      <c r="AU128" s="173" t="s">
        <v>258</v>
      </c>
      <c r="AY128" s="38" t="s">
        <v>245</v>
      </c>
      <c r="BE128" s="174">
        <f t="shared" si="4"/>
        <v>0</v>
      </c>
      <c r="BF128" s="174">
        <f t="shared" si="5"/>
        <v>0</v>
      </c>
      <c r="BG128" s="174">
        <f t="shared" si="6"/>
        <v>0</v>
      </c>
      <c r="BH128" s="174">
        <f t="shared" si="7"/>
        <v>0</v>
      </c>
      <c r="BI128" s="174">
        <f t="shared" si="8"/>
        <v>0</v>
      </c>
      <c r="BJ128" s="38" t="s">
        <v>8</v>
      </c>
      <c r="BK128" s="174">
        <f t="shared" si="9"/>
        <v>0</v>
      </c>
      <c r="BL128" s="38" t="s">
        <v>92</v>
      </c>
      <c r="BM128" s="173" t="s">
        <v>92</v>
      </c>
    </row>
    <row r="129" spans="2:65" s="51" customFormat="1" ht="16.5" customHeight="1">
      <c r="B129" s="50"/>
      <c r="C129" s="190" t="s">
        <v>258</v>
      </c>
      <c r="D129" s="190" t="s">
        <v>376</v>
      </c>
      <c r="E129" s="191" t="s">
        <v>2438</v>
      </c>
      <c r="F129" s="192" t="s">
        <v>2439</v>
      </c>
      <c r="G129" s="193" t="s">
        <v>361</v>
      </c>
      <c r="H129" s="194">
        <v>5</v>
      </c>
      <c r="I129" s="25"/>
      <c r="J129" s="195">
        <f t="shared" si="0"/>
        <v>0</v>
      </c>
      <c r="K129" s="192" t="s">
        <v>1</v>
      </c>
      <c r="L129" s="196"/>
      <c r="M129" s="197" t="s">
        <v>1</v>
      </c>
      <c r="N129" s="198" t="s">
        <v>42</v>
      </c>
      <c r="P129" s="171">
        <f t="shared" si="1"/>
        <v>0</v>
      </c>
      <c r="Q129" s="171">
        <v>0</v>
      </c>
      <c r="R129" s="171">
        <f t="shared" si="2"/>
        <v>0</v>
      </c>
      <c r="S129" s="171">
        <v>0</v>
      </c>
      <c r="T129" s="172">
        <f t="shared" si="3"/>
        <v>0</v>
      </c>
      <c r="AR129" s="173" t="s">
        <v>309</v>
      </c>
      <c r="AT129" s="173" t="s">
        <v>376</v>
      </c>
      <c r="AU129" s="173" t="s">
        <v>258</v>
      </c>
      <c r="AY129" s="38" t="s">
        <v>245</v>
      </c>
      <c r="BE129" s="174">
        <f t="shared" si="4"/>
        <v>0</v>
      </c>
      <c r="BF129" s="174">
        <f t="shared" si="5"/>
        <v>0</v>
      </c>
      <c r="BG129" s="174">
        <f t="shared" si="6"/>
        <v>0</v>
      </c>
      <c r="BH129" s="174">
        <f t="shared" si="7"/>
        <v>0</v>
      </c>
      <c r="BI129" s="174">
        <f t="shared" si="8"/>
        <v>0</v>
      </c>
      <c r="BJ129" s="38" t="s">
        <v>8</v>
      </c>
      <c r="BK129" s="174">
        <f t="shared" si="9"/>
        <v>0</v>
      </c>
      <c r="BL129" s="38" t="s">
        <v>92</v>
      </c>
      <c r="BM129" s="173" t="s">
        <v>293</v>
      </c>
    </row>
    <row r="130" spans="2:65" s="51" customFormat="1" ht="16.5" customHeight="1">
      <c r="B130" s="50"/>
      <c r="C130" s="190" t="s">
        <v>92</v>
      </c>
      <c r="D130" s="190" t="s">
        <v>376</v>
      </c>
      <c r="E130" s="191" t="s">
        <v>2440</v>
      </c>
      <c r="F130" s="192" t="s">
        <v>2441</v>
      </c>
      <c r="G130" s="193" t="s">
        <v>361</v>
      </c>
      <c r="H130" s="194">
        <v>1</v>
      </c>
      <c r="I130" s="25"/>
      <c r="J130" s="195">
        <f t="shared" si="0"/>
        <v>0</v>
      </c>
      <c r="K130" s="192" t="s">
        <v>1</v>
      </c>
      <c r="L130" s="196"/>
      <c r="M130" s="197" t="s">
        <v>1</v>
      </c>
      <c r="N130" s="198" t="s">
        <v>42</v>
      </c>
      <c r="P130" s="171">
        <f t="shared" si="1"/>
        <v>0</v>
      </c>
      <c r="Q130" s="171">
        <v>0</v>
      </c>
      <c r="R130" s="171">
        <f t="shared" si="2"/>
        <v>0</v>
      </c>
      <c r="S130" s="171">
        <v>0</v>
      </c>
      <c r="T130" s="172">
        <f t="shared" si="3"/>
        <v>0</v>
      </c>
      <c r="AR130" s="173" t="s">
        <v>309</v>
      </c>
      <c r="AT130" s="173" t="s">
        <v>376</v>
      </c>
      <c r="AU130" s="173" t="s">
        <v>258</v>
      </c>
      <c r="AY130" s="38" t="s">
        <v>245</v>
      </c>
      <c r="BE130" s="174">
        <f t="shared" si="4"/>
        <v>0</v>
      </c>
      <c r="BF130" s="174">
        <f t="shared" si="5"/>
        <v>0</v>
      </c>
      <c r="BG130" s="174">
        <f t="shared" si="6"/>
        <v>0</v>
      </c>
      <c r="BH130" s="174">
        <f t="shared" si="7"/>
        <v>0</v>
      </c>
      <c r="BI130" s="174">
        <f t="shared" si="8"/>
        <v>0</v>
      </c>
      <c r="BJ130" s="38" t="s">
        <v>8</v>
      </c>
      <c r="BK130" s="174">
        <f t="shared" si="9"/>
        <v>0</v>
      </c>
      <c r="BL130" s="38" t="s">
        <v>92</v>
      </c>
      <c r="BM130" s="173" t="s">
        <v>309</v>
      </c>
    </row>
    <row r="131" spans="2:65" s="51" customFormat="1" ht="24.2" customHeight="1">
      <c r="B131" s="50"/>
      <c r="C131" s="190" t="s">
        <v>95</v>
      </c>
      <c r="D131" s="190" t="s">
        <v>376</v>
      </c>
      <c r="E131" s="191" t="s">
        <v>2442</v>
      </c>
      <c r="F131" s="192" t="s">
        <v>2443</v>
      </c>
      <c r="G131" s="193" t="s">
        <v>361</v>
      </c>
      <c r="H131" s="194">
        <v>2</v>
      </c>
      <c r="I131" s="25"/>
      <c r="J131" s="195">
        <f t="shared" si="0"/>
        <v>0</v>
      </c>
      <c r="K131" s="192" t="s">
        <v>1</v>
      </c>
      <c r="L131" s="196"/>
      <c r="M131" s="197" t="s">
        <v>1</v>
      </c>
      <c r="N131" s="198" t="s">
        <v>42</v>
      </c>
      <c r="P131" s="171">
        <f t="shared" si="1"/>
        <v>0</v>
      </c>
      <c r="Q131" s="171">
        <v>0</v>
      </c>
      <c r="R131" s="171">
        <f t="shared" si="2"/>
        <v>0</v>
      </c>
      <c r="S131" s="171">
        <v>0</v>
      </c>
      <c r="T131" s="172">
        <f t="shared" si="3"/>
        <v>0</v>
      </c>
      <c r="AR131" s="173" t="s">
        <v>309</v>
      </c>
      <c r="AT131" s="173" t="s">
        <v>376</v>
      </c>
      <c r="AU131" s="173" t="s">
        <v>258</v>
      </c>
      <c r="AY131" s="38" t="s">
        <v>245</v>
      </c>
      <c r="BE131" s="174">
        <f t="shared" si="4"/>
        <v>0</v>
      </c>
      <c r="BF131" s="174">
        <f t="shared" si="5"/>
        <v>0</v>
      </c>
      <c r="BG131" s="174">
        <f t="shared" si="6"/>
        <v>0</v>
      </c>
      <c r="BH131" s="174">
        <f t="shared" si="7"/>
        <v>0</v>
      </c>
      <c r="BI131" s="174">
        <f t="shared" si="8"/>
        <v>0</v>
      </c>
      <c r="BJ131" s="38" t="s">
        <v>8</v>
      </c>
      <c r="BK131" s="174">
        <f t="shared" si="9"/>
        <v>0</v>
      </c>
      <c r="BL131" s="38" t="s">
        <v>92</v>
      </c>
      <c r="BM131" s="173" t="s">
        <v>322</v>
      </c>
    </row>
    <row r="132" spans="2:65" s="51" customFormat="1" ht="16.5" customHeight="1">
      <c r="B132" s="50"/>
      <c r="C132" s="190" t="s">
        <v>293</v>
      </c>
      <c r="D132" s="190" t="s">
        <v>376</v>
      </c>
      <c r="E132" s="191" t="s">
        <v>2444</v>
      </c>
      <c r="F132" s="192" t="s">
        <v>2445</v>
      </c>
      <c r="G132" s="193" t="s">
        <v>361</v>
      </c>
      <c r="H132" s="194">
        <v>3</v>
      </c>
      <c r="I132" s="25"/>
      <c r="J132" s="195">
        <f t="shared" si="0"/>
        <v>0</v>
      </c>
      <c r="K132" s="192" t="s">
        <v>1</v>
      </c>
      <c r="L132" s="196"/>
      <c r="M132" s="197" t="s">
        <v>1</v>
      </c>
      <c r="N132" s="198" t="s">
        <v>42</v>
      </c>
      <c r="P132" s="171">
        <f t="shared" si="1"/>
        <v>0</v>
      </c>
      <c r="Q132" s="171">
        <v>0</v>
      </c>
      <c r="R132" s="171">
        <f t="shared" si="2"/>
        <v>0</v>
      </c>
      <c r="S132" s="171">
        <v>0</v>
      </c>
      <c r="T132" s="172">
        <f t="shared" si="3"/>
        <v>0</v>
      </c>
      <c r="AR132" s="173" t="s">
        <v>309</v>
      </c>
      <c r="AT132" s="173" t="s">
        <v>376</v>
      </c>
      <c r="AU132" s="173" t="s">
        <v>258</v>
      </c>
      <c r="AY132" s="38" t="s">
        <v>245</v>
      </c>
      <c r="BE132" s="174">
        <f t="shared" si="4"/>
        <v>0</v>
      </c>
      <c r="BF132" s="174">
        <f t="shared" si="5"/>
        <v>0</v>
      </c>
      <c r="BG132" s="174">
        <f t="shared" si="6"/>
        <v>0</v>
      </c>
      <c r="BH132" s="174">
        <f t="shared" si="7"/>
        <v>0</v>
      </c>
      <c r="BI132" s="174">
        <f t="shared" si="8"/>
        <v>0</v>
      </c>
      <c r="BJ132" s="38" t="s">
        <v>8</v>
      </c>
      <c r="BK132" s="174">
        <f t="shared" si="9"/>
        <v>0</v>
      </c>
      <c r="BL132" s="38" t="s">
        <v>92</v>
      </c>
      <c r="BM132" s="173" t="s">
        <v>363</v>
      </c>
    </row>
    <row r="133" spans="2:65" s="51" customFormat="1" ht="16.5" customHeight="1">
      <c r="B133" s="50"/>
      <c r="C133" s="190" t="s">
        <v>301</v>
      </c>
      <c r="D133" s="190" t="s">
        <v>376</v>
      </c>
      <c r="E133" s="191" t="s">
        <v>2446</v>
      </c>
      <c r="F133" s="192" t="s">
        <v>2447</v>
      </c>
      <c r="G133" s="193" t="s">
        <v>361</v>
      </c>
      <c r="H133" s="194">
        <v>3</v>
      </c>
      <c r="I133" s="25"/>
      <c r="J133" s="195">
        <f t="shared" si="0"/>
        <v>0</v>
      </c>
      <c r="K133" s="192" t="s">
        <v>1</v>
      </c>
      <c r="L133" s="196"/>
      <c r="M133" s="197" t="s">
        <v>1</v>
      </c>
      <c r="N133" s="198" t="s">
        <v>42</v>
      </c>
      <c r="P133" s="171">
        <f t="shared" si="1"/>
        <v>0</v>
      </c>
      <c r="Q133" s="171">
        <v>0</v>
      </c>
      <c r="R133" s="171">
        <f t="shared" si="2"/>
        <v>0</v>
      </c>
      <c r="S133" s="171">
        <v>0</v>
      </c>
      <c r="T133" s="172">
        <f t="shared" si="3"/>
        <v>0</v>
      </c>
      <c r="AR133" s="173" t="s">
        <v>309</v>
      </c>
      <c r="AT133" s="173" t="s">
        <v>376</v>
      </c>
      <c r="AU133" s="173" t="s">
        <v>258</v>
      </c>
      <c r="AY133" s="38" t="s">
        <v>245</v>
      </c>
      <c r="BE133" s="174">
        <f t="shared" si="4"/>
        <v>0</v>
      </c>
      <c r="BF133" s="174">
        <f t="shared" si="5"/>
        <v>0</v>
      </c>
      <c r="BG133" s="174">
        <f t="shared" si="6"/>
        <v>0</v>
      </c>
      <c r="BH133" s="174">
        <f t="shared" si="7"/>
        <v>0</v>
      </c>
      <c r="BI133" s="174">
        <f t="shared" si="8"/>
        <v>0</v>
      </c>
      <c r="BJ133" s="38" t="s">
        <v>8</v>
      </c>
      <c r="BK133" s="174">
        <f t="shared" si="9"/>
        <v>0</v>
      </c>
      <c r="BL133" s="38" t="s">
        <v>92</v>
      </c>
      <c r="BM133" s="173" t="s">
        <v>375</v>
      </c>
    </row>
    <row r="134" spans="2:65" s="51" customFormat="1" ht="16.5" customHeight="1">
      <c r="B134" s="50"/>
      <c r="C134" s="190" t="s">
        <v>309</v>
      </c>
      <c r="D134" s="190" t="s">
        <v>376</v>
      </c>
      <c r="E134" s="191" t="s">
        <v>2448</v>
      </c>
      <c r="F134" s="192" t="s">
        <v>2449</v>
      </c>
      <c r="G134" s="193" t="s">
        <v>361</v>
      </c>
      <c r="H134" s="194">
        <v>6</v>
      </c>
      <c r="I134" s="25"/>
      <c r="J134" s="195">
        <f t="shared" si="0"/>
        <v>0</v>
      </c>
      <c r="K134" s="192" t="s">
        <v>1</v>
      </c>
      <c r="L134" s="196"/>
      <c r="M134" s="197" t="s">
        <v>1</v>
      </c>
      <c r="N134" s="198" t="s">
        <v>42</v>
      </c>
      <c r="P134" s="171">
        <f t="shared" si="1"/>
        <v>0</v>
      </c>
      <c r="Q134" s="171">
        <v>0</v>
      </c>
      <c r="R134" s="171">
        <f t="shared" si="2"/>
        <v>0</v>
      </c>
      <c r="S134" s="171">
        <v>0</v>
      </c>
      <c r="T134" s="172">
        <f t="shared" si="3"/>
        <v>0</v>
      </c>
      <c r="AR134" s="173" t="s">
        <v>309</v>
      </c>
      <c r="AT134" s="173" t="s">
        <v>376</v>
      </c>
      <c r="AU134" s="173" t="s">
        <v>258</v>
      </c>
      <c r="AY134" s="38" t="s">
        <v>245</v>
      </c>
      <c r="BE134" s="174">
        <f t="shared" si="4"/>
        <v>0</v>
      </c>
      <c r="BF134" s="174">
        <f t="shared" si="5"/>
        <v>0</v>
      </c>
      <c r="BG134" s="174">
        <f t="shared" si="6"/>
        <v>0</v>
      </c>
      <c r="BH134" s="174">
        <f t="shared" si="7"/>
        <v>0</v>
      </c>
      <c r="BI134" s="174">
        <f t="shared" si="8"/>
        <v>0</v>
      </c>
      <c r="BJ134" s="38" t="s">
        <v>8</v>
      </c>
      <c r="BK134" s="174">
        <f t="shared" si="9"/>
        <v>0</v>
      </c>
      <c r="BL134" s="38" t="s">
        <v>92</v>
      </c>
      <c r="BM134" s="173" t="s">
        <v>407</v>
      </c>
    </row>
    <row r="135" spans="2:65" s="51" customFormat="1" ht="16.5" customHeight="1">
      <c r="B135" s="50"/>
      <c r="C135" s="190" t="s">
        <v>317</v>
      </c>
      <c r="D135" s="190" t="s">
        <v>376</v>
      </c>
      <c r="E135" s="191" t="s">
        <v>2450</v>
      </c>
      <c r="F135" s="192" t="s">
        <v>2451</v>
      </c>
      <c r="G135" s="193" t="s">
        <v>361</v>
      </c>
      <c r="H135" s="194">
        <v>1</v>
      </c>
      <c r="I135" s="25"/>
      <c r="J135" s="195">
        <f t="shared" si="0"/>
        <v>0</v>
      </c>
      <c r="K135" s="192" t="s">
        <v>1</v>
      </c>
      <c r="L135" s="196"/>
      <c r="M135" s="197" t="s">
        <v>1</v>
      </c>
      <c r="N135" s="198" t="s">
        <v>42</v>
      </c>
      <c r="P135" s="171">
        <f t="shared" si="1"/>
        <v>0</v>
      </c>
      <c r="Q135" s="171">
        <v>0</v>
      </c>
      <c r="R135" s="171">
        <f t="shared" si="2"/>
        <v>0</v>
      </c>
      <c r="S135" s="171">
        <v>0</v>
      </c>
      <c r="T135" s="172">
        <f t="shared" si="3"/>
        <v>0</v>
      </c>
      <c r="AR135" s="173" t="s">
        <v>309</v>
      </c>
      <c r="AT135" s="173" t="s">
        <v>376</v>
      </c>
      <c r="AU135" s="173" t="s">
        <v>258</v>
      </c>
      <c r="AY135" s="38" t="s">
        <v>245</v>
      </c>
      <c r="BE135" s="174">
        <f t="shared" si="4"/>
        <v>0</v>
      </c>
      <c r="BF135" s="174">
        <f t="shared" si="5"/>
        <v>0</v>
      </c>
      <c r="BG135" s="174">
        <f t="shared" si="6"/>
        <v>0</v>
      </c>
      <c r="BH135" s="174">
        <f t="shared" si="7"/>
        <v>0</v>
      </c>
      <c r="BI135" s="174">
        <f t="shared" si="8"/>
        <v>0</v>
      </c>
      <c r="BJ135" s="38" t="s">
        <v>8</v>
      </c>
      <c r="BK135" s="174">
        <f t="shared" si="9"/>
        <v>0</v>
      </c>
      <c r="BL135" s="38" t="s">
        <v>92</v>
      </c>
      <c r="BM135" s="173" t="s">
        <v>418</v>
      </c>
    </row>
    <row r="136" spans="2:65" s="51" customFormat="1" ht="24.2" customHeight="1">
      <c r="B136" s="50"/>
      <c r="C136" s="190" t="s">
        <v>322</v>
      </c>
      <c r="D136" s="190" t="s">
        <v>376</v>
      </c>
      <c r="E136" s="191" t="s">
        <v>2452</v>
      </c>
      <c r="F136" s="192" t="s">
        <v>2453</v>
      </c>
      <c r="G136" s="193" t="s">
        <v>361</v>
      </c>
      <c r="H136" s="194">
        <v>2</v>
      </c>
      <c r="I136" s="25"/>
      <c r="J136" s="195">
        <f t="shared" si="0"/>
        <v>0</v>
      </c>
      <c r="K136" s="192" t="s">
        <v>1</v>
      </c>
      <c r="L136" s="196"/>
      <c r="M136" s="197" t="s">
        <v>1</v>
      </c>
      <c r="N136" s="198" t="s">
        <v>42</v>
      </c>
      <c r="P136" s="171">
        <f t="shared" si="1"/>
        <v>0</v>
      </c>
      <c r="Q136" s="171">
        <v>0</v>
      </c>
      <c r="R136" s="171">
        <f t="shared" si="2"/>
        <v>0</v>
      </c>
      <c r="S136" s="171">
        <v>0</v>
      </c>
      <c r="T136" s="172">
        <f t="shared" si="3"/>
        <v>0</v>
      </c>
      <c r="AR136" s="173" t="s">
        <v>309</v>
      </c>
      <c r="AT136" s="173" t="s">
        <v>376</v>
      </c>
      <c r="AU136" s="173" t="s">
        <v>258</v>
      </c>
      <c r="AY136" s="38" t="s">
        <v>245</v>
      </c>
      <c r="BE136" s="174">
        <f t="shared" si="4"/>
        <v>0</v>
      </c>
      <c r="BF136" s="174">
        <f t="shared" si="5"/>
        <v>0</v>
      </c>
      <c r="BG136" s="174">
        <f t="shared" si="6"/>
        <v>0</v>
      </c>
      <c r="BH136" s="174">
        <f t="shared" si="7"/>
        <v>0</v>
      </c>
      <c r="BI136" s="174">
        <f t="shared" si="8"/>
        <v>0</v>
      </c>
      <c r="BJ136" s="38" t="s">
        <v>8</v>
      </c>
      <c r="BK136" s="174">
        <f t="shared" si="9"/>
        <v>0</v>
      </c>
      <c r="BL136" s="38" t="s">
        <v>92</v>
      </c>
      <c r="BM136" s="173" t="s">
        <v>428</v>
      </c>
    </row>
    <row r="137" spans="2:65" s="51" customFormat="1" ht="24.2" customHeight="1">
      <c r="B137" s="50"/>
      <c r="C137" s="190" t="s">
        <v>82</v>
      </c>
      <c r="D137" s="190" t="s">
        <v>376</v>
      </c>
      <c r="E137" s="191" t="s">
        <v>2454</v>
      </c>
      <c r="F137" s="192" t="s">
        <v>2455</v>
      </c>
      <c r="G137" s="193" t="s">
        <v>361</v>
      </c>
      <c r="H137" s="194">
        <v>1</v>
      </c>
      <c r="I137" s="25"/>
      <c r="J137" s="195">
        <f t="shared" si="0"/>
        <v>0</v>
      </c>
      <c r="K137" s="192" t="s">
        <v>1</v>
      </c>
      <c r="L137" s="196"/>
      <c r="M137" s="197" t="s">
        <v>1</v>
      </c>
      <c r="N137" s="198" t="s">
        <v>42</v>
      </c>
      <c r="P137" s="171">
        <f t="shared" si="1"/>
        <v>0</v>
      </c>
      <c r="Q137" s="171">
        <v>0</v>
      </c>
      <c r="R137" s="171">
        <f t="shared" si="2"/>
        <v>0</v>
      </c>
      <c r="S137" s="171">
        <v>0</v>
      </c>
      <c r="T137" s="172">
        <f t="shared" si="3"/>
        <v>0</v>
      </c>
      <c r="AR137" s="173" t="s">
        <v>309</v>
      </c>
      <c r="AT137" s="173" t="s">
        <v>376</v>
      </c>
      <c r="AU137" s="173" t="s">
        <v>258</v>
      </c>
      <c r="AY137" s="38" t="s">
        <v>245</v>
      </c>
      <c r="BE137" s="174">
        <f t="shared" si="4"/>
        <v>0</v>
      </c>
      <c r="BF137" s="174">
        <f t="shared" si="5"/>
        <v>0</v>
      </c>
      <c r="BG137" s="174">
        <f t="shared" si="6"/>
        <v>0</v>
      </c>
      <c r="BH137" s="174">
        <f t="shared" si="7"/>
        <v>0</v>
      </c>
      <c r="BI137" s="174">
        <f t="shared" si="8"/>
        <v>0</v>
      </c>
      <c r="BJ137" s="38" t="s">
        <v>8</v>
      </c>
      <c r="BK137" s="174">
        <f t="shared" si="9"/>
        <v>0</v>
      </c>
      <c r="BL137" s="38" t="s">
        <v>92</v>
      </c>
      <c r="BM137" s="173" t="s">
        <v>451</v>
      </c>
    </row>
    <row r="138" spans="2:65" s="51" customFormat="1" ht="24.2" customHeight="1">
      <c r="B138" s="50"/>
      <c r="C138" s="190" t="s">
        <v>363</v>
      </c>
      <c r="D138" s="190" t="s">
        <v>376</v>
      </c>
      <c r="E138" s="191" t="s">
        <v>2456</v>
      </c>
      <c r="F138" s="192" t="s">
        <v>2457</v>
      </c>
      <c r="G138" s="193" t="s">
        <v>361</v>
      </c>
      <c r="H138" s="194">
        <v>1</v>
      </c>
      <c r="I138" s="25"/>
      <c r="J138" s="195">
        <f t="shared" si="0"/>
        <v>0</v>
      </c>
      <c r="K138" s="192" t="s">
        <v>1</v>
      </c>
      <c r="L138" s="196"/>
      <c r="M138" s="197" t="s">
        <v>1</v>
      </c>
      <c r="N138" s="198" t="s">
        <v>42</v>
      </c>
      <c r="P138" s="171">
        <f t="shared" si="1"/>
        <v>0</v>
      </c>
      <c r="Q138" s="171">
        <v>0</v>
      </c>
      <c r="R138" s="171">
        <f t="shared" si="2"/>
        <v>0</v>
      </c>
      <c r="S138" s="171">
        <v>0</v>
      </c>
      <c r="T138" s="172">
        <f t="shared" si="3"/>
        <v>0</v>
      </c>
      <c r="AR138" s="173" t="s">
        <v>309</v>
      </c>
      <c r="AT138" s="173" t="s">
        <v>376</v>
      </c>
      <c r="AU138" s="173" t="s">
        <v>258</v>
      </c>
      <c r="AY138" s="38" t="s">
        <v>245</v>
      </c>
      <c r="BE138" s="174">
        <f t="shared" si="4"/>
        <v>0</v>
      </c>
      <c r="BF138" s="174">
        <f t="shared" si="5"/>
        <v>0</v>
      </c>
      <c r="BG138" s="174">
        <f t="shared" si="6"/>
        <v>0</v>
      </c>
      <c r="BH138" s="174">
        <f t="shared" si="7"/>
        <v>0</v>
      </c>
      <c r="BI138" s="174">
        <f t="shared" si="8"/>
        <v>0</v>
      </c>
      <c r="BJ138" s="38" t="s">
        <v>8</v>
      </c>
      <c r="BK138" s="174">
        <f t="shared" si="9"/>
        <v>0</v>
      </c>
      <c r="BL138" s="38" t="s">
        <v>92</v>
      </c>
      <c r="BM138" s="173" t="s">
        <v>472</v>
      </c>
    </row>
    <row r="139" spans="2:65" s="51" customFormat="1" ht="24.2" customHeight="1">
      <c r="B139" s="50"/>
      <c r="C139" s="190" t="s">
        <v>369</v>
      </c>
      <c r="D139" s="190" t="s">
        <v>376</v>
      </c>
      <c r="E139" s="191" t="s">
        <v>2456</v>
      </c>
      <c r="F139" s="192" t="s">
        <v>2457</v>
      </c>
      <c r="G139" s="193" t="s">
        <v>361</v>
      </c>
      <c r="H139" s="194">
        <v>1</v>
      </c>
      <c r="I139" s="25"/>
      <c r="J139" s="195">
        <f t="shared" si="0"/>
        <v>0</v>
      </c>
      <c r="K139" s="192" t="s">
        <v>1</v>
      </c>
      <c r="L139" s="196"/>
      <c r="M139" s="197" t="s">
        <v>1</v>
      </c>
      <c r="N139" s="198" t="s">
        <v>42</v>
      </c>
      <c r="P139" s="171">
        <f t="shared" si="1"/>
        <v>0</v>
      </c>
      <c r="Q139" s="171">
        <v>0</v>
      </c>
      <c r="R139" s="171">
        <f t="shared" si="2"/>
        <v>0</v>
      </c>
      <c r="S139" s="171">
        <v>0</v>
      </c>
      <c r="T139" s="172">
        <f t="shared" si="3"/>
        <v>0</v>
      </c>
      <c r="AR139" s="173" t="s">
        <v>309</v>
      </c>
      <c r="AT139" s="173" t="s">
        <v>376</v>
      </c>
      <c r="AU139" s="173" t="s">
        <v>258</v>
      </c>
      <c r="AY139" s="38" t="s">
        <v>245</v>
      </c>
      <c r="BE139" s="174">
        <f t="shared" si="4"/>
        <v>0</v>
      </c>
      <c r="BF139" s="174">
        <f t="shared" si="5"/>
        <v>0</v>
      </c>
      <c r="BG139" s="174">
        <f t="shared" si="6"/>
        <v>0</v>
      </c>
      <c r="BH139" s="174">
        <f t="shared" si="7"/>
        <v>0</v>
      </c>
      <c r="BI139" s="174">
        <f t="shared" si="8"/>
        <v>0</v>
      </c>
      <c r="BJ139" s="38" t="s">
        <v>8</v>
      </c>
      <c r="BK139" s="174">
        <f t="shared" si="9"/>
        <v>0</v>
      </c>
      <c r="BL139" s="38" t="s">
        <v>92</v>
      </c>
      <c r="BM139" s="173" t="s">
        <v>484</v>
      </c>
    </row>
    <row r="140" spans="2:65" s="51" customFormat="1" ht="24.2" customHeight="1">
      <c r="B140" s="50"/>
      <c r="C140" s="190" t="s">
        <v>375</v>
      </c>
      <c r="D140" s="190" t="s">
        <v>376</v>
      </c>
      <c r="E140" s="191" t="s">
        <v>2458</v>
      </c>
      <c r="F140" s="192" t="s">
        <v>2459</v>
      </c>
      <c r="G140" s="193" t="s">
        <v>361</v>
      </c>
      <c r="H140" s="194">
        <v>1</v>
      </c>
      <c r="I140" s="25"/>
      <c r="J140" s="195">
        <f t="shared" si="0"/>
        <v>0</v>
      </c>
      <c r="K140" s="192" t="s">
        <v>1</v>
      </c>
      <c r="L140" s="196"/>
      <c r="M140" s="197" t="s">
        <v>1</v>
      </c>
      <c r="N140" s="198" t="s">
        <v>42</v>
      </c>
      <c r="P140" s="171">
        <f t="shared" si="1"/>
        <v>0</v>
      </c>
      <c r="Q140" s="171">
        <v>0</v>
      </c>
      <c r="R140" s="171">
        <f t="shared" si="2"/>
        <v>0</v>
      </c>
      <c r="S140" s="171">
        <v>0</v>
      </c>
      <c r="T140" s="172">
        <f t="shared" si="3"/>
        <v>0</v>
      </c>
      <c r="AR140" s="173" t="s">
        <v>309</v>
      </c>
      <c r="AT140" s="173" t="s">
        <v>376</v>
      </c>
      <c r="AU140" s="173" t="s">
        <v>258</v>
      </c>
      <c r="AY140" s="38" t="s">
        <v>245</v>
      </c>
      <c r="BE140" s="174">
        <f t="shared" si="4"/>
        <v>0</v>
      </c>
      <c r="BF140" s="174">
        <f t="shared" si="5"/>
        <v>0</v>
      </c>
      <c r="BG140" s="174">
        <f t="shared" si="6"/>
        <v>0</v>
      </c>
      <c r="BH140" s="174">
        <f t="shared" si="7"/>
        <v>0</v>
      </c>
      <c r="BI140" s="174">
        <f t="shared" si="8"/>
        <v>0</v>
      </c>
      <c r="BJ140" s="38" t="s">
        <v>8</v>
      </c>
      <c r="BK140" s="174">
        <f t="shared" si="9"/>
        <v>0</v>
      </c>
      <c r="BL140" s="38" t="s">
        <v>92</v>
      </c>
      <c r="BM140" s="173" t="s">
        <v>494</v>
      </c>
    </row>
    <row r="141" spans="2:65" s="51" customFormat="1" ht="24.2" customHeight="1">
      <c r="B141" s="50"/>
      <c r="C141" s="190" t="s">
        <v>9</v>
      </c>
      <c r="D141" s="190" t="s">
        <v>376</v>
      </c>
      <c r="E141" s="191" t="s">
        <v>2458</v>
      </c>
      <c r="F141" s="192" t="s">
        <v>2459</v>
      </c>
      <c r="G141" s="193" t="s">
        <v>361</v>
      </c>
      <c r="H141" s="194">
        <v>1</v>
      </c>
      <c r="I141" s="25"/>
      <c r="J141" s="195">
        <f t="shared" si="0"/>
        <v>0</v>
      </c>
      <c r="K141" s="192" t="s">
        <v>1</v>
      </c>
      <c r="L141" s="196"/>
      <c r="M141" s="197" t="s">
        <v>1</v>
      </c>
      <c r="N141" s="198" t="s">
        <v>42</v>
      </c>
      <c r="P141" s="171">
        <f t="shared" si="1"/>
        <v>0</v>
      </c>
      <c r="Q141" s="171">
        <v>0</v>
      </c>
      <c r="R141" s="171">
        <f t="shared" si="2"/>
        <v>0</v>
      </c>
      <c r="S141" s="171">
        <v>0</v>
      </c>
      <c r="T141" s="172">
        <f t="shared" si="3"/>
        <v>0</v>
      </c>
      <c r="AR141" s="173" t="s">
        <v>309</v>
      </c>
      <c r="AT141" s="173" t="s">
        <v>376</v>
      </c>
      <c r="AU141" s="173" t="s">
        <v>258</v>
      </c>
      <c r="AY141" s="38" t="s">
        <v>245</v>
      </c>
      <c r="BE141" s="174">
        <f t="shared" si="4"/>
        <v>0</v>
      </c>
      <c r="BF141" s="174">
        <f t="shared" si="5"/>
        <v>0</v>
      </c>
      <c r="BG141" s="174">
        <f t="shared" si="6"/>
        <v>0</v>
      </c>
      <c r="BH141" s="174">
        <f t="shared" si="7"/>
        <v>0</v>
      </c>
      <c r="BI141" s="174">
        <f t="shared" si="8"/>
        <v>0</v>
      </c>
      <c r="BJ141" s="38" t="s">
        <v>8</v>
      </c>
      <c r="BK141" s="174">
        <f t="shared" si="9"/>
        <v>0</v>
      </c>
      <c r="BL141" s="38" t="s">
        <v>92</v>
      </c>
      <c r="BM141" s="173" t="s">
        <v>503</v>
      </c>
    </row>
    <row r="142" spans="2:65" s="152" customFormat="1" ht="20.85" customHeight="1">
      <c r="B142" s="151"/>
      <c r="D142" s="153" t="s">
        <v>76</v>
      </c>
      <c r="E142" s="161" t="s">
        <v>1932</v>
      </c>
      <c r="F142" s="161" t="s">
        <v>2460</v>
      </c>
      <c r="I142" s="21"/>
      <c r="J142" s="162">
        <f>BK142</f>
        <v>0</v>
      </c>
      <c r="L142" s="151"/>
      <c r="M142" s="156"/>
      <c r="P142" s="157">
        <f>P143</f>
        <v>0</v>
      </c>
      <c r="R142" s="157">
        <f>R143</f>
        <v>0</v>
      </c>
      <c r="T142" s="158">
        <f>T143</f>
        <v>0</v>
      </c>
      <c r="AR142" s="153" t="s">
        <v>8</v>
      </c>
      <c r="AT142" s="159" t="s">
        <v>76</v>
      </c>
      <c r="AU142" s="159" t="s">
        <v>86</v>
      </c>
      <c r="AY142" s="153" t="s">
        <v>245</v>
      </c>
      <c r="BK142" s="160">
        <f>BK143</f>
        <v>0</v>
      </c>
    </row>
    <row r="143" spans="2:65" s="51" customFormat="1" ht="21.75" customHeight="1">
      <c r="B143" s="50"/>
      <c r="C143" s="190" t="s">
        <v>407</v>
      </c>
      <c r="D143" s="190" t="s">
        <v>376</v>
      </c>
      <c r="E143" s="191" t="s">
        <v>2461</v>
      </c>
      <c r="F143" s="192" t="s">
        <v>2462</v>
      </c>
      <c r="G143" s="193" t="s">
        <v>361</v>
      </c>
      <c r="H143" s="194">
        <v>1</v>
      </c>
      <c r="I143" s="25"/>
      <c r="J143" s="195">
        <f>ROUND(I143*H143,0)</f>
        <v>0</v>
      </c>
      <c r="K143" s="192" t="s">
        <v>1</v>
      </c>
      <c r="L143" s="196"/>
      <c r="M143" s="197" t="s">
        <v>1</v>
      </c>
      <c r="N143" s="198" t="s">
        <v>42</v>
      </c>
      <c r="P143" s="171">
        <f>O143*H143</f>
        <v>0</v>
      </c>
      <c r="Q143" s="171">
        <v>0</v>
      </c>
      <c r="R143" s="171">
        <f>Q143*H143</f>
        <v>0</v>
      </c>
      <c r="S143" s="171">
        <v>0</v>
      </c>
      <c r="T143" s="172">
        <f>S143*H143</f>
        <v>0</v>
      </c>
      <c r="AR143" s="173" t="s">
        <v>309</v>
      </c>
      <c r="AT143" s="173" t="s">
        <v>376</v>
      </c>
      <c r="AU143" s="173" t="s">
        <v>258</v>
      </c>
      <c r="AY143" s="38" t="s">
        <v>245</v>
      </c>
      <c r="BE143" s="174">
        <f>IF(N143="základní",J143,0)</f>
        <v>0</v>
      </c>
      <c r="BF143" s="174">
        <f>IF(N143="snížená",J143,0)</f>
        <v>0</v>
      </c>
      <c r="BG143" s="174">
        <f>IF(N143="zákl. přenesená",J143,0)</f>
        <v>0</v>
      </c>
      <c r="BH143" s="174">
        <f>IF(N143="sníž. přenesená",J143,0)</f>
        <v>0</v>
      </c>
      <c r="BI143" s="174">
        <f>IF(N143="nulová",J143,0)</f>
        <v>0</v>
      </c>
      <c r="BJ143" s="38" t="s">
        <v>8</v>
      </c>
      <c r="BK143" s="174">
        <f>ROUND(I143*H143,0)</f>
        <v>0</v>
      </c>
      <c r="BL143" s="38" t="s">
        <v>92</v>
      </c>
      <c r="BM143" s="173" t="s">
        <v>511</v>
      </c>
    </row>
    <row r="144" spans="2:65" s="152" customFormat="1" ht="20.85" customHeight="1">
      <c r="B144" s="151"/>
      <c r="D144" s="153" t="s">
        <v>76</v>
      </c>
      <c r="E144" s="161" t="s">
        <v>1949</v>
      </c>
      <c r="F144" s="161" t="s">
        <v>2463</v>
      </c>
      <c r="I144" s="21"/>
      <c r="J144" s="162">
        <f>BK144</f>
        <v>0</v>
      </c>
      <c r="L144" s="151"/>
      <c r="M144" s="156"/>
      <c r="P144" s="157">
        <f>SUM(P145:P147)</f>
        <v>0</v>
      </c>
      <c r="R144" s="157">
        <f>SUM(R145:R147)</f>
        <v>0</v>
      </c>
      <c r="T144" s="158">
        <f>SUM(T145:T147)</f>
        <v>0</v>
      </c>
      <c r="AR144" s="153" t="s">
        <v>8</v>
      </c>
      <c r="AT144" s="159" t="s">
        <v>76</v>
      </c>
      <c r="AU144" s="159" t="s">
        <v>86</v>
      </c>
      <c r="AY144" s="153" t="s">
        <v>245</v>
      </c>
      <c r="BK144" s="160">
        <f>SUM(BK145:BK147)</f>
        <v>0</v>
      </c>
    </row>
    <row r="145" spans="2:65" s="51" customFormat="1" ht="24.2" customHeight="1">
      <c r="B145" s="50"/>
      <c r="C145" s="190" t="s">
        <v>413</v>
      </c>
      <c r="D145" s="190" t="s">
        <v>376</v>
      </c>
      <c r="E145" s="191" t="s">
        <v>2464</v>
      </c>
      <c r="F145" s="192" t="s">
        <v>2465</v>
      </c>
      <c r="G145" s="193" t="s">
        <v>361</v>
      </c>
      <c r="H145" s="194">
        <v>1</v>
      </c>
      <c r="I145" s="25"/>
      <c r="J145" s="195">
        <f>ROUND(I145*H145,0)</f>
        <v>0</v>
      </c>
      <c r="K145" s="192" t="s">
        <v>1</v>
      </c>
      <c r="L145" s="196"/>
      <c r="M145" s="197" t="s">
        <v>1</v>
      </c>
      <c r="N145" s="198" t="s">
        <v>42</v>
      </c>
      <c r="P145" s="171">
        <f>O145*H145</f>
        <v>0</v>
      </c>
      <c r="Q145" s="171">
        <v>0</v>
      </c>
      <c r="R145" s="171">
        <f>Q145*H145</f>
        <v>0</v>
      </c>
      <c r="S145" s="171">
        <v>0</v>
      </c>
      <c r="T145" s="172">
        <f>S145*H145</f>
        <v>0</v>
      </c>
      <c r="AR145" s="173" t="s">
        <v>309</v>
      </c>
      <c r="AT145" s="173" t="s">
        <v>376</v>
      </c>
      <c r="AU145" s="173" t="s">
        <v>258</v>
      </c>
      <c r="AY145" s="38" t="s">
        <v>245</v>
      </c>
      <c r="BE145" s="174">
        <f>IF(N145="základní",J145,0)</f>
        <v>0</v>
      </c>
      <c r="BF145" s="174">
        <f>IF(N145="snížená",J145,0)</f>
        <v>0</v>
      </c>
      <c r="BG145" s="174">
        <f>IF(N145="zákl. přenesená",J145,0)</f>
        <v>0</v>
      </c>
      <c r="BH145" s="174">
        <f>IF(N145="sníž. přenesená",J145,0)</f>
        <v>0</v>
      </c>
      <c r="BI145" s="174">
        <f>IF(N145="nulová",J145,0)</f>
        <v>0</v>
      </c>
      <c r="BJ145" s="38" t="s">
        <v>8</v>
      </c>
      <c r="BK145" s="174">
        <f>ROUND(I145*H145,0)</f>
        <v>0</v>
      </c>
      <c r="BL145" s="38" t="s">
        <v>92</v>
      </c>
      <c r="BM145" s="173" t="s">
        <v>554</v>
      </c>
    </row>
    <row r="146" spans="2:65" s="51" customFormat="1" ht="24.2" customHeight="1">
      <c r="B146" s="50"/>
      <c r="C146" s="190" t="s">
        <v>418</v>
      </c>
      <c r="D146" s="190" t="s">
        <v>376</v>
      </c>
      <c r="E146" s="191" t="s">
        <v>2466</v>
      </c>
      <c r="F146" s="192" t="s">
        <v>2467</v>
      </c>
      <c r="G146" s="193" t="s">
        <v>361</v>
      </c>
      <c r="H146" s="194">
        <v>1</v>
      </c>
      <c r="I146" s="25"/>
      <c r="J146" s="195">
        <f>ROUND(I146*H146,0)</f>
        <v>0</v>
      </c>
      <c r="K146" s="192" t="s">
        <v>1</v>
      </c>
      <c r="L146" s="196"/>
      <c r="M146" s="197" t="s">
        <v>1</v>
      </c>
      <c r="N146" s="198" t="s">
        <v>42</v>
      </c>
      <c r="P146" s="171">
        <f>O146*H146</f>
        <v>0</v>
      </c>
      <c r="Q146" s="171">
        <v>0</v>
      </c>
      <c r="R146" s="171">
        <f>Q146*H146</f>
        <v>0</v>
      </c>
      <c r="S146" s="171">
        <v>0</v>
      </c>
      <c r="T146" s="172">
        <f>S146*H146</f>
        <v>0</v>
      </c>
      <c r="AR146" s="173" t="s">
        <v>309</v>
      </c>
      <c r="AT146" s="173" t="s">
        <v>376</v>
      </c>
      <c r="AU146" s="173" t="s">
        <v>258</v>
      </c>
      <c r="AY146" s="38" t="s">
        <v>245</v>
      </c>
      <c r="BE146" s="174">
        <f>IF(N146="základní",J146,0)</f>
        <v>0</v>
      </c>
      <c r="BF146" s="174">
        <f>IF(N146="snížená",J146,0)</f>
        <v>0</v>
      </c>
      <c r="BG146" s="174">
        <f>IF(N146="zákl. přenesená",J146,0)</f>
        <v>0</v>
      </c>
      <c r="BH146" s="174">
        <f>IF(N146="sníž. přenesená",J146,0)</f>
        <v>0</v>
      </c>
      <c r="BI146" s="174">
        <f>IF(N146="nulová",J146,0)</f>
        <v>0</v>
      </c>
      <c r="BJ146" s="38" t="s">
        <v>8</v>
      </c>
      <c r="BK146" s="174">
        <f>ROUND(I146*H146,0)</f>
        <v>0</v>
      </c>
      <c r="BL146" s="38" t="s">
        <v>92</v>
      </c>
      <c r="BM146" s="173" t="s">
        <v>563</v>
      </c>
    </row>
    <row r="147" spans="2:65" s="51" customFormat="1" ht="16.5" customHeight="1">
      <c r="B147" s="50"/>
      <c r="C147" s="190" t="s">
        <v>423</v>
      </c>
      <c r="D147" s="190" t="s">
        <v>376</v>
      </c>
      <c r="E147" s="191" t="s">
        <v>2468</v>
      </c>
      <c r="F147" s="192" t="s">
        <v>2469</v>
      </c>
      <c r="G147" s="193" t="s">
        <v>361</v>
      </c>
      <c r="H147" s="194">
        <v>1</v>
      </c>
      <c r="I147" s="25"/>
      <c r="J147" s="195">
        <f>ROUND(I147*H147,0)</f>
        <v>0</v>
      </c>
      <c r="K147" s="192" t="s">
        <v>1</v>
      </c>
      <c r="L147" s="196"/>
      <c r="M147" s="197" t="s">
        <v>1</v>
      </c>
      <c r="N147" s="198" t="s">
        <v>42</v>
      </c>
      <c r="P147" s="171">
        <f>O147*H147</f>
        <v>0</v>
      </c>
      <c r="Q147" s="171">
        <v>0</v>
      </c>
      <c r="R147" s="171">
        <f>Q147*H147</f>
        <v>0</v>
      </c>
      <c r="S147" s="171">
        <v>0</v>
      </c>
      <c r="T147" s="172">
        <f>S147*H147</f>
        <v>0</v>
      </c>
      <c r="AR147" s="173" t="s">
        <v>309</v>
      </c>
      <c r="AT147" s="173" t="s">
        <v>376</v>
      </c>
      <c r="AU147" s="173" t="s">
        <v>258</v>
      </c>
      <c r="AY147" s="38" t="s">
        <v>245</v>
      </c>
      <c r="BE147" s="174">
        <f>IF(N147="základní",J147,0)</f>
        <v>0</v>
      </c>
      <c r="BF147" s="174">
        <f>IF(N147="snížená",J147,0)</f>
        <v>0</v>
      </c>
      <c r="BG147" s="174">
        <f>IF(N147="zákl. přenesená",J147,0)</f>
        <v>0</v>
      </c>
      <c r="BH147" s="174">
        <f>IF(N147="sníž. přenesená",J147,0)</f>
        <v>0</v>
      </c>
      <c r="BI147" s="174">
        <f>IF(N147="nulová",J147,0)</f>
        <v>0</v>
      </c>
      <c r="BJ147" s="38" t="s">
        <v>8</v>
      </c>
      <c r="BK147" s="174">
        <f>ROUND(I147*H147,0)</f>
        <v>0</v>
      </c>
      <c r="BL147" s="38" t="s">
        <v>92</v>
      </c>
      <c r="BM147" s="173" t="s">
        <v>582</v>
      </c>
    </row>
    <row r="148" spans="2:65" s="152" customFormat="1" ht="20.85" customHeight="1">
      <c r="B148" s="151"/>
      <c r="D148" s="153" t="s">
        <v>76</v>
      </c>
      <c r="E148" s="161" t="s">
        <v>1961</v>
      </c>
      <c r="F148" s="161" t="s">
        <v>2470</v>
      </c>
      <c r="I148" s="21"/>
      <c r="J148" s="162">
        <f>BK148</f>
        <v>0</v>
      </c>
      <c r="L148" s="151"/>
      <c r="M148" s="156"/>
      <c r="P148" s="157">
        <f>P149</f>
        <v>0</v>
      </c>
      <c r="R148" s="157">
        <f>R149</f>
        <v>0</v>
      </c>
      <c r="T148" s="158">
        <f>T149</f>
        <v>0</v>
      </c>
      <c r="AR148" s="153" t="s">
        <v>8</v>
      </c>
      <c r="AT148" s="159" t="s">
        <v>76</v>
      </c>
      <c r="AU148" s="159" t="s">
        <v>86</v>
      </c>
      <c r="AY148" s="153" t="s">
        <v>245</v>
      </c>
      <c r="BK148" s="160">
        <f>BK149</f>
        <v>0</v>
      </c>
    </row>
    <row r="149" spans="2:65" s="51" customFormat="1" ht="66.75" customHeight="1">
      <c r="B149" s="50"/>
      <c r="C149" s="190" t="s">
        <v>428</v>
      </c>
      <c r="D149" s="190" t="s">
        <v>376</v>
      </c>
      <c r="E149" s="191" t="s">
        <v>2471</v>
      </c>
      <c r="F149" s="192" t="s">
        <v>2472</v>
      </c>
      <c r="G149" s="193" t="s">
        <v>361</v>
      </c>
      <c r="H149" s="194">
        <v>1</v>
      </c>
      <c r="I149" s="25"/>
      <c r="J149" s="195">
        <f>ROUND(I149*H149,0)</f>
        <v>0</v>
      </c>
      <c r="K149" s="192" t="s">
        <v>1</v>
      </c>
      <c r="L149" s="196"/>
      <c r="M149" s="197" t="s">
        <v>1</v>
      </c>
      <c r="N149" s="198" t="s">
        <v>42</v>
      </c>
      <c r="P149" s="171">
        <f>O149*H149</f>
        <v>0</v>
      </c>
      <c r="Q149" s="171">
        <v>0</v>
      </c>
      <c r="R149" s="171">
        <f>Q149*H149</f>
        <v>0</v>
      </c>
      <c r="S149" s="171">
        <v>0</v>
      </c>
      <c r="T149" s="172">
        <f>S149*H149</f>
        <v>0</v>
      </c>
      <c r="AR149" s="173" t="s">
        <v>309</v>
      </c>
      <c r="AT149" s="173" t="s">
        <v>376</v>
      </c>
      <c r="AU149" s="173" t="s">
        <v>258</v>
      </c>
      <c r="AY149" s="38" t="s">
        <v>245</v>
      </c>
      <c r="BE149" s="174">
        <f>IF(N149="základní",J149,0)</f>
        <v>0</v>
      </c>
      <c r="BF149" s="174">
        <f>IF(N149="snížená",J149,0)</f>
        <v>0</v>
      </c>
      <c r="BG149" s="174">
        <f>IF(N149="zákl. přenesená",J149,0)</f>
        <v>0</v>
      </c>
      <c r="BH149" s="174">
        <f>IF(N149="sníž. přenesená",J149,0)</f>
        <v>0</v>
      </c>
      <c r="BI149" s="174">
        <f>IF(N149="nulová",J149,0)</f>
        <v>0</v>
      </c>
      <c r="BJ149" s="38" t="s">
        <v>8</v>
      </c>
      <c r="BK149" s="174">
        <f>ROUND(I149*H149,0)</f>
        <v>0</v>
      </c>
      <c r="BL149" s="38" t="s">
        <v>92</v>
      </c>
      <c r="BM149" s="173" t="s">
        <v>592</v>
      </c>
    </row>
    <row r="150" spans="2:65" s="152" customFormat="1" ht="20.85" customHeight="1">
      <c r="B150" s="151"/>
      <c r="D150" s="153" t="s">
        <v>76</v>
      </c>
      <c r="E150" s="161" t="s">
        <v>1981</v>
      </c>
      <c r="F150" s="161" t="s">
        <v>2473</v>
      </c>
      <c r="I150" s="21"/>
      <c r="J150" s="162">
        <f>BK150</f>
        <v>0</v>
      </c>
      <c r="L150" s="151"/>
      <c r="M150" s="156"/>
      <c r="P150" s="157">
        <f>SUM(P151:P171)</f>
        <v>0</v>
      </c>
      <c r="R150" s="157">
        <f>SUM(R151:R171)</f>
        <v>0</v>
      </c>
      <c r="T150" s="158">
        <f>SUM(T151:T171)</f>
        <v>0</v>
      </c>
      <c r="AR150" s="153" t="s">
        <v>8</v>
      </c>
      <c r="AT150" s="159" t="s">
        <v>76</v>
      </c>
      <c r="AU150" s="159" t="s">
        <v>86</v>
      </c>
      <c r="AY150" s="153" t="s">
        <v>245</v>
      </c>
      <c r="BK150" s="160">
        <f>SUM(BK151:BK171)</f>
        <v>0</v>
      </c>
    </row>
    <row r="151" spans="2:65" s="51" customFormat="1" ht="16.5" customHeight="1">
      <c r="B151" s="50"/>
      <c r="C151" s="190" t="s">
        <v>7</v>
      </c>
      <c r="D151" s="190" t="s">
        <v>376</v>
      </c>
      <c r="E151" s="191" t="s">
        <v>2474</v>
      </c>
      <c r="F151" s="192" t="s">
        <v>2475</v>
      </c>
      <c r="G151" s="193" t="s">
        <v>566</v>
      </c>
      <c r="H151" s="194">
        <v>150</v>
      </c>
      <c r="I151" s="25"/>
      <c r="J151" s="195">
        <f t="shared" ref="J151:J171" si="10">ROUND(I151*H151,0)</f>
        <v>0</v>
      </c>
      <c r="K151" s="192" t="s">
        <v>1</v>
      </c>
      <c r="L151" s="196"/>
      <c r="M151" s="197" t="s">
        <v>1</v>
      </c>
      <c r="N151" s="198" t="s">
        <v>42</v>
      </c>
      <c r="P151" s="171">
        <f t="shared" ref="P151:P171" si="11">O151*H151</f>
        <v>0</v>
      </c>
      <c r="Q151" s="171">
        <v>0</v>
      </c>
      <c r="R151" s="171">
        <f t="shared" ref="R151:R171" si="12">Q151*H151</f>
        <v>0</v>
      </c>
      <c r="S151" s="171">
        <v>0</v>
      </c>
      <c r="T151" s="172">
        <f t="shared" ref="T151:T171" si="13">S151*H151</f>
        <v>0</v>
      </c>
      <c r="AR151" s="173" t="s">
        <v>309</v>
      </c>
      <c r="AT151" s="173" t="s">
        <v>376</v>
      </c>
      <c r="AU151" s="173" t="s">
        <v>258</v>
      </c>
      <c r="AY151" s="38" t="s">
        <v>245</v>
      </c>
      <c r="BE151" s="174">
        <f t="shared" ref="BE151:BE171" si="14">IF(N151="základní",J151,0)</f>
        <v>0</v>
      </c>
      <c r="BF151" s="174">
        <f t="shared" ref="BF151:BF171" si="15">IF(N151="snížená",J151,0)</f>
        <v>0</v>
      </c>
      <c r="BG151" s="174">
        <f t="shared" ref="BG151:BG171" si="16">IF(N151="zákl. přenesená",J151,0)</f>
        <v>0</v>
      </c>
      <c r="BH151" s="174">
        <f t="shared" ref="BH151:BH171" si="17">IF(N151="sníž. přenesená",J151,0)</f>
        <v>0</v>
      </c>
      <c r="BI151" s="174">
        <f t="shared" ref="BI151:BI171" si="18">IF(N151="nulová",J151,0)</f>
        <v>0</v>
      </c>
      <c r="BJ151" s="38" t="s">
        <v>8</v>
      </c>
      <c r="BK151" s="174">
        <f t="shared" ref="BK151:BK171" si="19">ROUND(I151*H151,0)</f>
        <v>0</v>
      </c>
      <c r="BL151" s="38" t="s">
        <v>92</v>
      </c>
      <c r="BM151" s="173" t="s">
        <v>609</v>
      </c>
    </row>
    <row r="152" spans="2:65" s="51" customFormat="1" ht="16.5" customHeight="1">
      <c r="B152" s="50"/>
      <c r="C152" s="190" t="s">
        <v>451</v>
      </c>
      <c r="D152" s="190" t="s">
        <v>376</v>
      </c>
      <c r="E152" s="191" t="s">
        <v>2476</v>
      </c>
      <c r="F152" s="192" t="s">
        <v>2477</v>
      </c>
      <c r="G152" s="193" t="s">
        <v>566</v>
      </c>
      <c r="H152" s="194">
        <v>350</v>
      </c>
      <c r="I152" s="25"/>
      <c r="J152" s="195">
        <f t="shared" si="10"/>
        <v>0</v>
      </c>
      <c r="K152" s="192" t="s">
        <v>1</v>
      </c>
      <c r="L152" s="196"/>
      <c r="M152" s="197" t="s">
        <v>1</v>
      </c>
      <c r="N152" s="198" t="s">
        <v>42</v>
      </c>
      <c r="P152" s="171">
        <f t="shared" si="11"/>
        <v>0</v>
      </c>
      <c r="Q152" s="171">
        <v>0</v>
      </c>
      <c r="R152" s="171">
        <f t="shared" si="12"/>
        <v>0</v>
      </c>
      <c r="S152" s="171">
        <v>0</v>
      </c>
      <c r="T152" s="172">
        <f t="shared" si="13"/>
        <v>0</v>
      </c>
      <c r="AR152" s="173" t="s">
        <v>309</v>
      </c>
      <c r="AT152" s="173" t="s">
        <v>376</v>
      </c>
      <c r="AU152" s="173" t="s">
        <v>258</v>
      </c>
      <c r="AY152" s="38" t="s">
        <v>245</v>
      </c>
      <c r="BE152" s="174">
        <f t="shared" si="14"/>
        <v>0</v>
      </c>
      <c r="BF152" s="174">
        <f t="shared" si="15"/>
        <v>0</v>
      </c>
      <c r="BG152" s="174">
        <f t="shared" si="16"/>
        <v>0</v>
      </c>
      <c r="BH152" s="174">
        <f t="shared" si="17"/>
        <v>0</v>
      </c>
      <c r="BI152" s="174">
        <f t="shared" si="18"/>
        <v>0</v>
      </c>
      <c r="BJ152" s="38" t="s">
        <v>8</v>
      </c>
      <c r="BK152" s="174">
        <f t="shared" si="19"/>
        <v>0</v>
      </c>
      <c r="BL152" s="38" t="s">
        <v>92</v>
      </c>
      <c r="BM152" s="173" t="s">
        <v>619</v>
      </c>
    </row>
    <row r="153" spans="2:65" s="51" customFormat="1" ht="16.5" customHeight="1">
      <c r="B153" s="50"/>
      <c r="C153" s="190" t="s">
        <v>455</v>
      </c>
      <c r="D153" s="190" t="s">
        <v>376</v>
      </c>
      <c r="E153" s="191" t="s">
        <v>2478</v>
      </c>
      <c r="F153" s="192" t="s">
        <v>2479</v>
      </c>
      <c r="G153" s="193" t="s">
        <v>566</v>
      </c>
      <c r="H153" s="194">
        <v>35</v>
      </c>
      <c r="I153" s="25"/>
      <c r="J153" s="195">
        <f t="shared" si="10"/>
        <v>0</v>
      </c>
      <c r="K153" s="192" t="s">
        <v>1</v>
      </c>
      <c r="L153" s="196"/>
      <c r="M153" s="197" t="s">
        <v>1</v>
      </c>
      <c r="N153" s="198" t="s">
        <v>42</v>
      </c>
      <c r="P153" s="171">
        <f t="shared" si="11"/>
        <v>0</v>
      </c>
      <c r="Q153" s="171">
        <v>0</v>
      </c>
      <c r="R153" s="171">
        <f t="shared" si="12"/>
        <v>0</v>
      </c>
      <c r="S153" s="171">
        <v>0</v>
      </c>
      <c r="T153" s="172">
        <f t="shared" si="13"/>
        <v>0</v>
      </c>
      <c r="AR153" s="173" t="s">
        <v>309</v>
      </c>
      <c r="AT153" s="173" t="s">
        <v>376</v>
      </c>
      <c r="AU153" s="173" t="s">
        <v>258</v>
      </c>
      <c r="AY153" s="38" t="s">
        <v>245</v>
      </c>
      <c r="BE153" s="174">
        <f t="shared" si="14"/>
        <v>0</v>
      </c>
      <c r="BF153" s="174">
        <f t="shared" si="15"/>
        <v>0</v>
      </c>
      <c r="BG153" s="174">
        <f t="shared" si="16"/>
        <v>0</v>
      </c>
      <c r="BH153" s="174">
        <f t="shared" si="17"/>
        <v>0</v>
      </c>
      <c r="BI153" s="174">
        <f t="shared" si="18"/>
        <v>0</v>
      </c>
      <c r="BJ153" s="38" t="s">
        <v>8</v>
      </c>
      <c r="BK153" s="174">
        <f t="shared" si="19"/>
        <v>0</v>
      </c>
      <c r="BL153" s="38" t="s">
        <v>92</v>
      </c>
      <c r="BM153" s="173" t="s">
        <v>628</v>
      </c>
    </row>
    <row r="154" spans="2:65" s="51" customFormat="1" ht="16.5" customHeight="1">
      <c r="B154" s="50"/>
      <c r="C154" s="190" t="s">
        <v>472</v>
      </c>
      <c r="D154" s="190" t="s">
        <v>376</v>
      </c>
      <c r="E154" s="191" t="s">
        <v>2480</v>
      </c>
      <c r="F154" s="192" t="s">
        <v>2481</v>
      </c>
      <c r="G154" s="193" t="s">
        <v>566</v>
      </c>
      <c r="H154" s="194">
        <v>30</v>
      </c>
      <c r="I154" s="25"/>
      <c r="J154" s="195">
        <f t="shared" si="10"/>
        <v>0</v>
      </c>
      <c r="K154" s="192" t="s">
        <v>1</v>
      </c>
      <c r="L154" s="196"/>
      <c r="M154" s="197" t="s">
        <v>1</v>
      </c>
      <c r="N154" s="198" t="s">
        <v>42</v>
      </c>
      <c r="P154" s="171">
        <f t="shared" si="11"/>
        <v>0</v>
      </c>
      <c r="Q154" s="171">
        <v>0</v>
      </c>
      <c r="R154" s="171">
        <f t="shared" si="12"/>
        <v>0</v>
      </c>
      <c r="S154" s="171">
        <v>0</v>
      </c>
      <c r="T154" s="172">
        <f t="shared" si="13"/>
        <v>0</v>
      </c>
      <c r="AR154" s="173" t="s">
        <v>309</v>
      </c>
      <c r="AT154" s="173" t="s">
        <v>376</v>
      </c>
      <c r="AU154" s="173" t="s">
        <v>258</v>
      </c>
      <c r="AY154" s="38" t="s">
        <v>245</v>
      </c>
      <c r="BE154" s="174">
        <f t="shared" si="14"/>
        <v>0</v>
      </c>
      <c r="BF154" s="174">
        <f t="shared" si="15"/>
        <v>0</v>
      </c>
      <c r="BG154" s="174">
        <f t="shared" si="16"/>
        <v>0</v>
      </c>
      <c r="BH154" s="174">
        <f t="shared" si="17"/>
        <v>0</v>
      </c>
      <c r="BI154" s="174">
        <f t="shared" si="18"/>
        <v>0</v>
      </c>
      <c r="BJ154" s="38" t="s">
        <v>8</v>
      </c>
      <c r="BK154" s="174">
        <f t="shared" si="19"/>
        <v>0</v>
      </c>
      <c r="BL154" s="38" t="s">
        <v>92</v>
      </c>
      <c r="BM154" s="173" t="s">
        <v>636</v>
      </c>
    </row>
    <row r="155" spans="2:65" s="51" customFormat="1" ht="16.5" customHeight="1">
      <c r="B155" s="50"/>
      <c r="C155" s="190" t="s">
        <v>476</v>
      </c>
      <c r="D155" s="190" t="s">
        <v>376</v>
      </c>
      <c r="E155" s="191" t="s">
        <v>2482</v>
      </c>
      <c r="F155" s="192" t="s">
        <v>2483</v>
      </c>
      <c r="G155" s="193" t="s">
        <v>566</v>
      </c>
      <c r="H155" s="194">
        <v>55</v>
      </c>
      <c r="I155" s="25"/>
      <c r="J155" s="195">
        <f t="shared" si="10"/>
        <v>0</v>
      </c>
      <c r="K155" s="192" t="s">
        <v>1</v>
      </c>
      <c r="L155" s="196"/>
      <c r="M155" s="197" t="s">
        <v>1</v>
      </c>
      <c r="N155" s="198" t="s">
        <v>42</v>
      </c>
      <c r="P155" s="171">
        <f t="shared" si="11"/>
        <v>0</v>
      </c>
      <c r="Q155" s="171">
        <v>0</v>
      </c>
      <c r="R155" s="171">
        <f t="shared" si="12"/>
        <v>0</v>
      </c>
      <c r="S155" s="171">
        <v>0</v>
      </c>
      <c r="T155" s="172">
        <f t="shared" si="13"/>
        <v>0</v>
      </c>
      <c r="AR155" s="173" t="s">
        <v>309</v>
      </c>
      <c r="AT155" s="173" t="s">
        <v>376</v>
      </c>
      <c r="AU155" s="173" t="s">
        <v>258</v>
      </c>
      <c r="AY155" s="38" t="s">
        <v>245</v>
      </c>
      <c r="BE155" s="174">
        <f t="shared" si="14"/>
        <v>0</v>
      </c>
      <c r="BF155" s="174">
        <f t="shared" si="15"/>
        <v>0</v>
      </c>
      <c r="BG155" s="174">
        <f t="shared" si="16"/>
        <v>0</v>
      </c>
      <c r="BH155" s="174">
        <f t="shared" si="17"/>
        <v>0</v>
      </c>
      <c r="BI155" s="174">
        <f t="shared" si="18"/>
        <v>0</v>
      </c>
      <c r="BJ155" s="38" t="s">
        <v>8</v>
      </c>
      <c r="BK155" s="174">
        <f t="shared" si="19"/>
        <v>0</v>
      </c>
      <c r="BL155" s="38" t="s">
        <v>92</v>
      </c>
      <c r="BM155" s="173" t="s">
        <v>686</v>
      </c>
    </row>
    <row r="156" spans="2:65" s="51" customFormat="1" ht="16.5" customHeight="1">
      <c r="B156" s="50"/>
      <c r="C156" s="190" t="s">
        <v>484</v>
      </c>
      <c r="D156" s="190" t="s">
        <v>376</v>
      </c>
      <c r="E156" s="191" t="s">
        <v>2484</v>
      </c>
      <c r="F156" s="192" t="s">
        <v>2485</v>
      </c>
      <c r="G156" s="193" t="s">
        <v>566</v>
      </c>
      <c r="H156" s="194">
        <v>22</v>
      </c>
      <c r="I156" s="25"/>
      <c r="J156" s="195">
        <f t="shared" si="10"/>
        <v>0</v>
      </c>
      <c r="K156" s="192" t="s">
        <v>1</v>
      </c>
      <c r="L156" s="196"/>
      <c r="M156" s="197" t="s">
        <v>1</v>
      </c>
      <c r="N156" s="198" t="s">
        <v>42</v>
      </c>
      <c r="P156" s="171">
        <f t="shared" si="11"/>
        <v>0</v>
      </c>
      <c r="Q156" s="171">
        <v>0</v>
      </c>
      <c r="R156" s="171">
        <f t="shared" si="12"/>
        <v>0</v>
      </c>
      <c r="S156" s="171">
        <v>0</v>
      </c>
      <c r="T156" s="172">
        <f t="shared" si="13"/>
        <v>0</v>
      </c>
      <c r="AR156" s="173" t="s">
        <v>309</v>
      </c>
      <c r="AT156" s="173" t="s">
        <v>376</v>
      </c>
      <c r="AU156" s="173" t="s">
        <v>258</v>
      </c>
      <c r="AY156" s="38" t="s">
        <v>245</v>
      </c>
      <c r="BE156" s="174">
        <f t="shared" si="14"/>
        <v>0</v>
      </c>
      <c r="BF156" s="174">
        <f t="shared" si="15"/>
        <v>0</v>
      </c>
      <c r="BG156" s="174">
        <f t="shared" si="16"/>
        <v>0</v>
      </c>
      <c r="BH156" s="174">
        <f t="shared" si="17"/>
        <v>0</v>
      </c>
      <c r="BI156" s="174">
        <f t="shared" si="18"/>
        <v>0</v>
      </c>
      <c r="BJ156" s="38" t="s">
        <v>8</v>
      </c>
      <c r="BK156" s="174">
        <f t="shared" si="19"/>
        <v>0</v>
      </c>
      <c r="BL156" s="38" t="s">
        <v>92</v>
      </c>
      <c r="BM156" s="173" t="s">
        <v>696</v>
      </c>
    </row>
    <row r="157" spans="2:65" s="51" customFormat="1" ht="16.5" customHeight="1">
      <c r="B157" s="50"/>
      <c r="C157" s="190" t="s">
        <v>489</v>
      </c>
      <c r="D157" s="190" t="s">
        <v>376</v>
      </c>
      <c r="E157" s="191" t="s">
        <v>2486</v>
      </c>
      <c r="F157" s="192" t="s">
        <v>2487</v>
      </c>
      <c r="G157" s="193" t="s">
        <v>566</v>
      </c>
      <c r="H157" s="194">
        <v>20</v>
      </c>
      <c r="I157" s="25"/>
      <c r="J157" s="195">
        <f t="shared" si="10"/>
        <v>0</v>
      </c>
      <c r="K157" s="192" t="s">
        <v>1</v>
      </c>
      <c r="L157" s="196"/>
      <c r="M157" s="197" t="s">
        <v>1</v>
      </c>
      <c r="N157" s="198" t="s">
        <v>42</v>
      </c>
      <c r="P157" s="171">
        <f t="shared" si="11"/>
        <v>0</v>
      </c>
      <c r="Q157" s="171">
        <v>0</v>
      </c>
      <c r="R157" s="171">
        <f t="shared" si="12"/>
        <v>0</v>
      </c>
      <c r="S157" s="171">
        <v>0</v>
      </c>
      <c r="T157" s="172">
        <f t="shared" si="13"/>
        <v>0</v>
      </c>
      <c r="AR157" s="173" t="s">
        <v>309</v>
      </c>
      <c r="AT157" s="173" t="s">
        <v>376</v>
      </c>
      <c r="AU157" s="173" t="s">
        <v>258</v>
      </c>
      <c r="AY157" s="38" t="s">
        <v>245</v>
      </c>
      <c r="BE157" s="174">
        <f t="shared" si="14"/>
        <v>0</v>
      </c>
      <c r="BF157" s="174">
        <f t="shared" si="15"/>
        <v>0</v>
      </c>
      <c r="BG157" s="174">
        <f t="shared" si="16"/>
        <v>0</v>
      </c>
      <c r="BH157" s="174">
        <f t="shared" si="17"/>
        <v>0</v>
      </c>
      <c r="BI157" s="174">
        <f t="shared" si="18"/>
        <v>0</v>
      </c>
      <c r="BJ157" s="38" t="s">
        <v>8</v>
      </c>
      <c r="BK157" s="174">
        <f t="shared" si="19"/>
        <v>0</v>
      </c>
      <c r="BL157" s="38" t="s">
        <v>92</v>
      </c>
      <c r="BM157" s="173" t="s">
        <v>704</v>
      </c>
    </row>
    <row r="158" spans="2:65" s="51" customFormat="1" ht="16.5" customHeight="1">
      <c r="B158" s="50"/>
      <c r="C158" s="190" t="s">
        <v>494</v>
      </c>
      <c r="D158" s="190" t="s">
        <v>376</v>
      </c>
      <c r="E158" s="191" t="s">
        <v>2488</v>
      </c>
      <c r="F158" s="192" t="s">
        <v>2489</v>
      </c>
      <c r="G158" s="193" t="s">
        <v>566</v>
      </c>
      <c r="H158" s="194">
        <v>60</v>
      </c>
      <c r="I158" s="25"/>
      <c r="J158" s="195">
        <f t="shared" si="10"/>
        <v>0</v>
      </c>
      <c r="K158" s="192" t="s">
        <v>1</v>
      </c>
      <c r="L158" s="196"/>
      <c r="M158" s="197" t="s">
        <v>1</v>
      </c>
      <c r="N158" s="198" t="s">
        <v>42</v>
      </c>
      <c r="P158" s="171">
        <f t="shared" si="11"/>
        <v>0</v>
      </c>
      <c r="Q158" s="171">
        <v>0</v>
      </c>
      <c r="R158" s="171">
        <f t="shared" si="12"/>
        <v>0</v>
      </c>
      <c r="S158" s="171">
        <v>0</v>
      </c>
      <c r="T158" s="172">
        <f t="shared" si="13"/>
        <v>0</v>
      </c>
      <c r="AR158" s="173" t="s">
        <v>309</v>
      </c>
      <c r="AT158" s="173" t="s">
        <v>376</v>
      </c>
      <c r="AU158" s="173" t="s">
        <v>258</v>
      </c>
      <c r="AY158" s="38" t="s">
        <v>245</v>
      </c>
      <c r="BE158" s="174">
        <f t="shared" si="14"/>
        <v>0</v>
      </c>
      <c r="BF158" s="174">
        <f t="shared" si="15"/>
        <v>0</v>
      </c>
      <c r="BG158" s="174">
        <f t="shared" si="16"/>
        <v>0</v>
      </c>
      <c r="BH158" s="174">
        <f t="shared" si="17"/>
        <v>0</v>
      </c>
      <c r="BI158" s="174">
        <f t="shared" si="18"/>
        <v>0</v>
      </c>
      <c r="BJ158" s="38" t="s">
        <v>8</v>
      </c>
      <c r="BK158" s="174">
        <f t="shared" si="19"/>
        <v>0</v>
      </c>
      <c r="BL158" s="38" t="s">
        <v>92</v>
      </c>
      <c r="BM158" s="173" t="s">
        <v>748</v>
      </c>
    </row>
    <row r="159" spans="2:65" s="51" customFormat="1" ht="16.5" customHeight="1">
      <c r="B159" s="50"/>
      <c r="C159" s="190" t="s">
        <v>499</v>
      </c>
      <c r="D159" s="190" t="s">
        <v>376</v>
      </c>
      <c r="E159" s="191" t="s">
        <v>2490</v>
      </c>
      <c r="F159" s="192" t="s">
        <v>2491</v>
      </c>
      <c r="G159" s="193" t="s">
        <v>566</v>
      </c>
      <c r="H159" s="194">
        <v>8</v>
      </c>
      <c r="I159" s="25"/>
      <c r="J159" s="195">
        <f t="shared" si="10"/>
        <v>0</v>
      </c>
      <c r="K159" s="192" t="s">
        <v>1</v>
      </c>
      <c r="L159" s="196"/>
      <c r="M159" s="197" t="s">
        <v>1</v>
      </c>
      <c r="N159" s="198" t="s">
        <v>42</v>
      </c>
      <c r="P159" s="171">
        <f t="shared" si="11"/>
        <v>0</v>
      </c>
      <c r="Q159" s="171">
        <v>0</v>
      </c>
      <c r="R159" s="171">
        <f t="shared" si="12"/>
        <v>0</v>
      </c>
      <c r="S159" s="171">
        <v>0</v>
      </c>
      <c r="T159" s="172">
        <f t="shared" si="13"/>
        <v>0</v>
      </c>
      <c r="AR159" s="173" t="s">
        <v>309</v>
      </c>
      <c r="AT159" s="173" t="s">
        <v>376</v>
      </c>
      <c r="AU159" s="173" t="s">
        <v>258</v>
      </c>
      <c r="AY159" s="38" t="s">
        <v>245</v>
      </c>
      <c r="BE159" s="174">
        <f t="shared" si="14"/>
        <v>0</v>
      </c>
      <c r="BF159" s="174">
        <f t="shared" si="15"/>
        <v>0</v>
      </c>
      <c r="BG159" s="174">
        <f t="shared" si="16"/>
        <v>0</v>
      </c>
      <c r="BH159" s="174">
        <f t="shared" si="17"/>
        <v>0</v>
      </c>
      <c r="BI159" s="174">
        <f t="shared" si="18"/>
        <v>0</v>
      </c>
      <c r="BJ159" s="38" t="s">
        <v>8</v>
      </c>
      <c r="BK159" s="174">
        <f t="shared" si="19"/>
        <v>0</v>
      </c>
      <c r="BL159" s="38" t="s">
        <v>92</v>
      </c>
      <c r="BM159" s="173" t="s">
        <v>758</v>
      </c>
    </row>
    <row r="160" spans="2:65" s="51" customFormat="1" ht="16.5" customHeight="1">
      <c r="B160" s="50"/>
      <c r="C160" s="190" t="s">
        <v>503</v>
      </c>
      <c r="D160" s="190" t="s">
        <v>376</v>
      </c>
      <c r="E160" s="191" t="s">
        <v>2492</v>
      </c>
      <c r="F160" s="192" t="s">
        <v>2493</v>
      </c>
      <c r="G160" s="193" t="s">
        <v>566</v>
      </c>
      <c r="H160" s="194">
        <v>50</v>
      </c>
      <c r="I160" s="25"/>
      <c r="J160" s="195">
        <f t="shared" si="10"/>
        <v>0</v>
      </c>
      <c r="K160" s="192" t="s">
        <v>1</v>
      </c>
      <c r="L160" s="196"/>
      <c r="M160" s="197" t="s">
        <v>1</v>
      </c>
      <c r="N160" s="198" t="s">
        <v>42</v>
      </c>
      <c r="P160" s="171">
        <f t="shared" si="11"/>
        <v>0</v>
      </c>
      <c r="Q160" s="171">
        <v>0</v>
      </c>
      <c r="R160" s="171">
        <f t="shared" si="12"/>
        <v>0</v>
      </c>
      <c r="S160" s="171">
        <v>0</v>
      </c>
      <c r="T160" s="172">
        <f t="shared" si="13"/>
        <v>0</v>
      </c>
      <c r="AR160" s="173" t="s">
        <v>309</v>
      </c>
      <c r="AT160" s="173" t="s">
        <v>376</v>
      </c>
      <c r="AU160" s="173" t="s">
        <v>258</v>
      </c>
      <c r="AY160" s="38" t="s">
        <v>245</v>
      </c>
      <c r="BE160" s="174">
        <f t="shared" si="14"/>
        <v>0</v>
      </c>
      <c r="BF160" s="174">
        <f t="shared" si="15"/>
        <v>0</v>
      </c>
      <c r="BG160" s="174">
        <f t="shared" si="16"/>
        <v>0</v>
      </c>
      <c r="BH160" s="174">
        <f t="shared" si="17"/>
        <v>0</v>
      </c>
      <c r="BI160" s="174">
        <f t="shared" si="18"/>
        <v>0</v>
      </c>
      <c r="BJ160" s="38" t="s">
        <v>8</v>
      </c>
      <c r="BK160" s="174">
        <f t="shared" si="19"/>
        <v>0</v>
      </c>
      <c r="BL160" s="38" t="s">
        <v>92</v>
      </c>
      <c r="BM160" s="173" t="s">
        <v>767</v>
      </c>
    </row>
    <row r="161" spans="2:65" s="51" customFormat="1" ht="16.5" customHeight="1">
      <c r="B161" s="50"/>
      <c r="C161" s="190" t="s">
        <v>89</v>
      </c>
      <c r="D161" s="190" t="s">
        <v>376</v>
      </c>
      <c r="E161" s="191" t="s">
        <v>2494</v>
      </c>
      <c r="F161" s="192" t="s">
        <v>2495</v>
      </c>
      <c r="G161" s="193" t="s">
        <v>566</v>
      </c>
      <c r="H161" s="194">
        <v>100</v>
      </c>
      <c r="I161" s="25"/>
      <c r="J161" s="195">
        <f t="shared" si="10"/>
        <v>0</v>
      </c>
      <c r="K161" s="192" t="s">
        <v>1</v>
      </c>
      <c r="L161" s="196"/>
      <c r="M161" s="197" t="s">
        <v>1</v>
      </c>
      <c r="N161" s="198" t="s">
        <v>42</v>
      </c>
      <c r="P161" s="171">
        <f t="shared" si="11"/>
        <v>0</v>
      </c>
      <c r="Q161" s="171">
        <v>0</v>
      </c>
      <c r="R161" s="171">
        <f t="shared" si="12"/>
        <v>0</v>
      </c>
      <c r="S161" s="171">
        <v>0</v>
      </c>
      <c r="T161" s="172">
        <f t="shared" si="13"/>
        <v>0</v>
      </c>
      <c r="AR161" s="173" t="s">
        <v>309</v>
      </c>
      <c r="AT161" s="173" t="s">
        <v>376</v>
      </c>
      <c r="AU161" s="173" t="s">
        <v>258</v>
      </c>
      <c r="AY161" s="38" t="s">
        <v>245</v>
      </c>
      <c r="BE161" s="174">
        <f t="shared" si="14"/>
        <v>0</v>
      </c>
      <c r="BF161" s="174">
        <f t="shared" si="15"/>
        <v>0</v>
      </c>
      <c r="BG161" s="174">
        <f t="shared" si="16"/>
        <v>0</v>
      </c>
      <c r="BH161" s="174">
        <f t="shared" si="17"/>
        <v>0</v>
      </c>
      <c r="BI161" s="174">
        <f t="shared" si="18"/>
        <v>0</v>
      </c>
      <c r="BJ161" s="38" t="s">
        <v>8</v>
      </c>
      <c r="BK161" s="174">
        <f t="shared" si="19"/>
        <v>0</v>
      </c>
      <c r="BL161" s="38" t="s">
        <v>92</v>
      </c>
      <c r="BM161" s="173" t="s">
        <v>779</v>
      </c>
    </row>
    <row r="162" spans="2:65" s="51" customFormat="1" ht="16.5" customHeight="1">
      <c r="B162" s="50"/>
      <c r="C162" s="190" t="s">
        <v>511</v>
      </c>
      <c r="D162" s="190" t="s">
        <v>376</v>
      </c>
      <c r="E162" s="191" t="s">
        <v>2496</v>
      </c>
      <c r="F162" s="192" t="s">
        <v>2497</v>
      </c>
      <c r="G162" s="193" t="s">
        <v>2142</v>
      </c>
      <c r="H162" s="194">
        <v>1</v>
      </c>
      <c r="I162" s="25"/>
      <c r="J162" s="195">
        <f t="shared" si="10"/>
        <v>0</v>
      </c>
      <c r="K162" s="192" t="s">
        <v>1</v>
      </c>
      <c r="L162" s="196"/>
      <c r="M162" s="197" t="s">
        <v>1</v>
      </c>
      <c r="N162" s="198" t="s">
        <v>42</v>
      </c>
      <c r="P162" s="171">
        <f t="shared" si="11"/>
        <v>0</v>
      </c>
      <c r="Q162" s="171">
        <v>0</v>
      </c>
      <c r="R162" s="171">
        <f t="shared" si="12"/>
        <v>0</v>
      </c>
      <c r="S162" s="171">
        <v>0</v>
      </c>
      <c r="T162" s="172">
        <f t="shared" si="13"/>
        <v>0</v>
      </c>
      <c r="AR162" s="173" t="s">
        <v>309</v>
      </c>
      <c r="AT162" s="173" t="s">
        <v>376</v>
      </c>
      <c r="AU162" s="173" t="s">
        <v>258</v>
      </c>
      <c r="AY162" s="38" t="s">
        <v>245</v>
      </c>
      <c r="BE162" s="174">
        <f t="shared" si="14"/>
        <v>0</v>
      </c>
      <c r="BF162" s="174">
        <f t="shared" si="15"/>
        <v>0</v>
      </c>
      <c r="BG162" s="174">
        <f t="shared" si="16"/>
        <v>0</v>
      </c>
      <c r="BH162" s="174">
        <f t="shared" si="17"/>
        <v>0</v>
      </c>
      <c r="BI162" s="174">
        <f t="shared" si="18"/>
        <v>0</v>
      </c>
      <c r="BJ162" s="38" t="s">
        <v>8</v>
      </c>
      <c r="BK162" s="174">
        <f t="shared" si="19"/>
        <v>0</v>
      </c>
      <c r="BL162" s="38" t="s">
        <v>92</v>
      </c>
      <c r="BM162" s="173" t="s">
        <v>787</v>
      </c>
    </row>
    <row r="163" spans="2:65" s="51" customFormat="1" ht="16.5" customHeight="1">
      <c r="B163" s="50"/>
      <c r="C163" s="190" t="s">
        <v>515</v>
      </c>
      <c r="D163" s="190" t="s">
        <v>376</v>
      </c>
      <c r="E163" s="191" t="s">
        <v>2498</v>
      </c>
      <c r="F163" s="192" t="s">
        <v>2499</v>
      </c>
      <c r="G163" s="193" t="s">
        <v>2142</v>
      </c>
      <c r="H163" s="194">
        <v>1</v>
      </c>
      <c r="I163" s="25"/>
      <c r="J163" s="195">
        <f t="shared" si="10"/>
        <v>0</v>
      </c>
      <c r="K163" s="192" t="s">
        <v>1</v>
      </c>
      <c r="L163" s="196"/>
      <c r="M163" s="197" t="s">
        <v>1</v>
      </c>
      <c r="N163" s="198" t="s">
        <v>42</v>
      </c>
      <c r="P163" s="171">
        <f t="shared" si="11"/>
        <v>0</v>
      </c>
      <c r="Q163" s="171">
        <v>0</v>
      </c>
      <c r="R163" s="171">
        <f t="shared" si="12"/>
        <v>0</v>
      </c>
      <c r="S163" s="171">
        <v>0</v>
      </c>
      <c r="T163" s="172">
        <f t="shared" si="13"/>
        <v>0</v>
      </c>
      <c r="AR163" s="173" t="s">
        <v>309</v>
      </c>
      <c r="AT163" s="173" t="s">
        <v>376</v>
      </c>
      <c r="AU163" s="173" t="s">
        <v>258</v>
      </c>
      <c r="AY163" s="38" t="s">
        <v>245</v>
      </c>
      <c r="BE163" s="174">
        <f t="shared" si="14"/>
        <v>0</v>
      </c>
      <c r="BF163" s="174">
        <f t="shared" si="15"/>
        <v>0</v>
      </c>
      <c r="BG163" s="174">
        <f t="shared" si="16"/>
        <v>0</v>
      </c>
      <c r="BH163" s="174">
        <f t="shared" si="17"/>
        <v>0</v>
      </c>
      <c r="BI163" s="174">
        <f t="shared" si="18"/>
        <v>0</v>
      </c>
      <c r="BJ163" s="38" t="s">
        <v>8</v>
      </c>
      <c r="BK163" s="174">
        <f t="shared" si="19"/>
        <v>0</v>
      </c>
      <c r="BL163" s="38" t="s">
        <v>92</v>
      </c>
      <c r="BM163" s="173" t="s">
        <v>795</v>
      </c>
    </row>
    <row r="164" spans="2:65" s="51" customFormat="1" ht="21.75" customHeight="1">
      <c r="B164" s="50"/>
      <c r="C164" s="190" t="s">
        <v>554</v>
      </c>
      <c r="D164" s="190" t="s">
        <v>376</v>
      </c>
      <c r="E164" s="191" t="s">
        <v>2500</v>
      </c>
      <c r="F164" s="192" t="s">
        <v>2501</v>
      </c>
      <c r="G164" s="193" t="s">
        <v>2142</v>
      </c>
      <c r="H164" s="194">
        <v>1</v>
      </c>
      <c r="I164" s="25"/>
      <c r="J164" s="195">
        <f t="shared" si="10"/>
        <v>0</v>
      </c>
      <c r="K164" s="192" t="s">
        <v>1</v>
      </c>
      <c r="L164" s="196"/>
      <c r="M164" s="197" t="s">
        <v>1</v>
      </c>
      <c r="N164" s="198" t="s">
        <v>42</v>
      </c>
      <c r="P164" s="171">
        <f t="shared" si="11"/>
        <v>0</v>
      </c>
      <c r="Q164" s="171">
        <v>0</v>
      </c>
      <c r="R164" s="171">
        <f t="shared" si="12"/>
        <v>0</v>
      </c>
      <c r="S164" s="171">
        <v>0</v>
      </c>
      <c r="T164" s="172">
        <f t="shared" si="13"/>
        <v>0</v>
      </c>
      <c r="AR164" s="173" t="s">
        <v>309</v>
      </c>
      <c r="AT164" s="173" t="s">
        <v>376</v>
      </c>
      <c r="AU164" s="173" t="s">
        <v>258</v>
      </c>
      <c r="AY164" s="38" t="s">
        <v>245</v>
      </c>
      <c r="BE164" s="174">
        <f t="shared" si="14"/>
        <v>0</v>
      </c>
      <c r="BF164" s="174">
        <f t="shared" si="15"/>
        <v>0</v>
      </c>
      <c r="BG164" s="174">
        <f t="shared" si="16"/>
        <v>0</v>
      </c>
      <c r="BH164" s="174">
        <f t="shared" si="17"/>
        <v>0</v>
      </c>
      <c r="BI164" s="174">
        <f t="shared" si="18"/>
        <v>0</v>
      </c>
      <c r="BJ164" s="38" t="s">
        <v>8</v>
      </c>
      <c r="BK164" s="174">
        <f t="shared" si="19"/>
        <v>0</v>
      </c>
      <c r="BL164" s="38" t="s">
        <v>92</v>
      </c>
      <c r="BM164" s="173" t="s">
        <v>839</v>
      </c>
    </row>
    <row r="165" spans="2:65" s="51" customFormat="1" ht="16.5" customHeight="1">
      <c r="B165" s="50"/>
      <c r="C165" s="190" t="s">
        <v>559</v>
      </c>
      <c r="D165" s="190" t="s">
        <v>376</v>
      </c>
      <c r="E165" s="191" t="s">
        <v>2502</v>
      </c>
      <c r="F165" s="192" t="s">
        <v>2503</v>
      </c>
      <c r="G165" s="193" t="s">
        <v>2142</v>
      </c>
      <c r="H165" s="194">
        <v>1</v>
      </c>
      <c r="I165" s="25"/>
      <c r="J165" s="195">
        <f t="shared" si="10"/>
        <v>0</v>
      </c>
      <c r="K165" s="192" t="s">
        <v>1</v>
      </c>
      <c r="L165" s="196"/>
      <c r="M165" s="197" t="s">
        <v>1</v>
      </c>
      <c r="N165" s="198" t="s">
        <v>42</v>
      </c>
      <c r="P165" s="171">
        <f t="shared" si="11"/>
        <v>0</v>
      </c>
      <c r="Q165" s="171">
        <v>0</v>
      </c>
      <c r="R165" s="171">
        <f t="shared" si="12"/>
        <v>0</v>
      </c>
      <c r="S165" s="171">
        <v>0</v>
      </c>
      <c r="T165" s="172">
        <f t="shared" si="13"/>
        <v>0</v>
      </c>
      <c r="AR165" s="173" t="s">
        <v>309</v>
      </c>
      <c r="AT165" s="173" t="s">
        <v>376</v>
      </c>
      <c r="AU165" s="173" t="s">
        <v>258</v>
      </c>
      <c r="AY165" s="38" t="s">
        <v>245</v>
      </c>
      <c r="BE165" s="174">
        <f t="shared" si="14"/>
        <v>0</v>
      </c>
      <c r="BF165" s="174">
        <f t="shared" si="15"/>
        <v>0</v>
      </c>
      <c r="BG165" s="174">
        <f t="shared" si="16"/>
        <v>0</v>
      </c>
      <c r="BH165" s="174">
        <f t="shared" si="17"/>
        <v>0</v>
      </c>
      <c r="BI165" s="174">
        <f t="shared" si="18"/>
        <v>0</v>
      </c>
      <c r="BJ165" s="38" t="s">
        <v>8</v>
      </c>
      <c r="BK165" s="174">
        <f t="shared" si="19"/>
        <v>0</v>
      </c>
      <c r="BL165" s="38" t="s">
        <v>92</v>
      </c>
      <c r="BM165" s="173" t="s">
        <v>849</v>
      </c>
    </row>
    <row r="166" spans="2:65" s="51" customFormat="1" ht="16.5" customHeight="1">
      <c r="B166" s="50"/>
      <c r="C166" s="190" t="s">
        <v>563</v>
      </c>
      <c r="D166" s="190" t="s">
        <v>376</v>
      </c>
      <c r="E166" s="191" t="s">
        <v>2504</v>
      </c>
      <c r="F166" s="192" t="s">
        <v>2505</v>
      </c>
      <c r="G166" s="193" t="s">
        <v>2142</v>
      </c>
      <c r="H166" s="194">
        <v>1</v>
      </c>
      <c r="I166" s="25"/>
      <c r="J166" s="195">
        <f t="shared" si="10"/>
        <v>0</v>
      </c>
      <c r="K166" s="192" t="s">
        <v>1</v>
      </c>
      <c r="L166" s="196"/>
      <c r="M166" s="197" t="s">
        <v>1</v>
      </c>
      <c r="N166" s="198" t="s">
        <v>42</v>
      </c>
      <c r="P166" s="171">
        <f t="shared" si="11"/>
        <v>0</v>
      </c>
      <c r="Q166" s="171">
        <v>0</v>
      </c>
      <c r="R166" s="171">
        <f t="shared" si="12"/>
        <v>0</v>
      </c>
      <c r="S166" s="171">
        <v>0</v>
      </c>
      <c r="T166" s="172">
        <f t="shared" si="13"/>
        <v>0</v>
      </c>
      <c r="AR166" s="173" t="s">
        <v>309</v>
      </c>
      <c r="AT166" s="173" t="s">
        <v>376</v>
      </c>
      <c r="AU166" s="173" t="s">
        <v>258</v>
      </c>
      <c r="AY166" s="38" t="s">
        <v>245</v>
      </c>
      <c r="BE166" s="174">
        <f t="shared" si="14"/>
        <v>0</v>
      </c>
      <c r="BF166" s="174">
        <f t="shared" si="15"/>
        <v>0</v>
      </c>
      <c r="BG166" s="174">
        <f t="shared" si="16"/>
        <v>0</v>
      </c>
      <c r="BH166" s="174">
        <f t="shared" si="17"/>
        <v>0</v>
      </c>
      <c r="BI166" s="174">
        <f t="shared" si="18"/>
        <v>0</v>
      </c>
      <c r="BJ166" s="38" t="s">
        <v>8</v>
      </c>
      <c r="BK166" s="174">
        <f t="shared" si="19"/>
        <v>0</v>
      </c>
      <c r="BL166" s="38" t="s">
        <v>92</v>
      </c>
      <c r="BM166" s="173" t="s">
        <v>860</v>
      </c>
    </row>
    <row r="167" spans="2:65" s="51" customFormat="1" ht="16.5" customHeight="1">
      <c r="B167" s="50"/>
      <c r="C167" s="190" t="s">
        <v>577</v>
      </c>
      <c r="D167" s="190" t="s">
        <v>376</v>
      </c>
      <c r="E167" s="191" t="s">
        <v>2506</v>
      </c>
      <c r="F167" s="192" t="s">
        <v>2507</v>
      </c>
      <c r="G167" s="193" t="s">
        <v>2142</v>
      </c>
      <c r="H167" s="194">
        <v>1</v>
      </c>
      <c r="I167" s="25"/>
      <c r="J167" s="195">
        <f t="shared" si="10"/>
        <v>0</v>
      </c>
      <c r="K167" s="192" t="s">
        <v>1</v>
      </c>
      <c r="L167" s="196"/>
      <c r="M167" s="197" t="s">
        <v>1</v>
      </c>
      <c r="N167" s="198" t="s">
        <v>42</v>
      </c>
      <c r="P167" s="171">
        <f t="shared" si="11"/>
        <v>0</v>
      </c>
      <c r="Q167" s="171">
        <v>0</v>
      </c>
      <c r="R167" s="171">
        <f t="shared" si="12"/>
        <v>0</v>
      </c>
      <c r="S167" s="171">
        <v>0</v>
      </c>
      <c r="T167" s="172">
        <f t="shared" si="13"/>
        <v>0</v>
      </c>
      <c r="AR167" s="173" t="s">
        <v>309</v>
      </c>
      <c r="AT167" s="173" t="s">
        <v>376</v>
      </c>
      <c r="AU167" s="173" t="s">
        <v>258</v>
      </c>
      <c r="AY167" s="38" t="s">
        <v>245</v>
      </c>
      <c r="BE167" s="174">
        <f t="shared" si="14"/>
        <v>0</v>
      </c>
      <c r="BF167" s="174">
        <f t="shared" si="15"/>
        <v>0</v>
      </c>
      <c r="BG167" s="174">
        <f t="shared" si="16"/>
        <v>0</v>
      </c>
      <c r="BH167" s="174">
        <f t="shared" si="17"/>
        <v>0</v>
      </c>
      <c r="BI167" s="174">
        <f t="shared" si="18"/>
        <v>0</v>
      </c>
      <c r="BJ167" s="38" t="s">
        <v>8</v>
      </c>
      <c r="BK167" s="174">
        <f t="shared" si="19"/>
        <v>0</v>
      </c>
      <c r="BL167" s="38" t="s">
        <v>92</v>
      </c>
      <c r="BM167" s="173" t="s">
        <v>917</v>
      </c>
    </row>
    <row r="168" spans="2:65" s="51" customFormat="1" ht="16.5" customHeight="1">
      <c r="B168" s="50"/>
      <c r="C168" s="190" t="s">
        <v>582</v>
      </c>
      <c r="D168" s="190" t="s">
        <v>376</v>
      </c>
      <c r="E168" s="191" t="s">
        <v>2508</v>
      </c>
      <c r="F168" s="192" t="s">
        <v>2509</v>
      </c>
      <c r="G168" s="193" t="s">
        <v>2142</v>
      </c>
      <c r="H168" s="194">
        <v>1</v>
      </c>
      <c r="I168" s="25"/>
      <c r="J168" s="195">
        <f t="shared" si="10"/>
        <v>0</v>
      </c>
      <c r="K168" s="192" t="s">
        <v>1</v>
      </c>
      <c r="L168" s="196"/>
      <c r="M168" s="197" t="s">
        <v>1</v>
      </c>
      <c r="N168" s="198" t="s">
        <v>42</v>
      </c>
      <c r="P168" s="171">
        <f t="shared" si="11"/>
        <v>0</v>
      </c>
      <c r="Q168" s="171">
        <v>0</v>
      </c>
      <c r="R168" s="171">
        <f t="shared" si="12"/>
        <v>0</v>
      </c>
      <c r="S168" s="171">
        <v>0</v>
      </c>
      <c r="T168" s="172">
        <f t="shared" si="13"/>
        <v>0</v>
      </c>
      <c r="AR168" s="173" t="s">
        <v>309</v>
      </c>
      <c r="AT168" s="173" t="s">
        <v>376</v>
      </c>
      <c r="AU168" s="173" t="s">
        <v>258</v>
      </c>
      <c r="AY168" s="38" t="s">
        <v>245</v>
      </c>
      <c r="BE168" s="174">
        <f t="shared" si="14"/>
        <v>0</v>
      </c>
      <c r="BF168" s="174">
        <f t="shared" si="15"/>
        <v>0</v>
      </c>
      <c r="BG168" s="174">
        <f t="shared" si="16"/>
        <v>0</v>
      </c>
      <c r="BH168" s="174">
        <f t="shared" si="17"/>
        <v>0</v>
      </c>
      <c r="BI168" s="174">
        <f t="shared" si="18"/>
        <v>0</v>
      </c>
      <c r="BJ168" s="38" t="s">
        <v>8</v>
      </c>
      <c r="BK168" s="174">
        <f t="shared" si="19"/>
        <v>0</v>
      </c>
      <c r="BL168" s="38" t="s">
        <v>92</v>
      </c>
      <c r="BM168" s="173" t="s">
        <v>932</v>
      </c>
    </row>
    <row r="169" spans="2:65" s="51" customFormat="1" ht="16.5" customHeight="1">
      <c r="B169" s="50"/>
      <c r="C169" s="190" t="s">
        <v>586</v>
      </c>
      <c r="D169" s="190" t="s">
        <v>376</v>
      </c>
      <c r="E169" s="191" t="s">
        <v>2510</v>
      </c>
      <c r="F169" s="192" t="s">
        <v>2511</v>
      </c>
      <c r="G169" s="193" t="s">
        <v>2142</v>
      </c>
      <c r="H169" s="194">
        <v>1</v>
      </c>
      <c r="I169" s="25"/>
      <c r="J169" s="195">
        <f t="shared" si="10"/>
        <v>0</v>
      </c>
      <c r="K169" s="192" t="s">
        <v>1</v>
      </c>
      <c r="L169" s="196"/>
      <c r="M169" s="197" t="s">
        <v>1</v>
      </c>
      <c r="N169" s="198" t="s">
        <v>42</v>
      </c>
      <c r="P169" s="171">
        <f t="shared" si="11"/>
        <v>0</v>
      </c>
      <c r="Q169" s="171">
        <v>0</v>
      </c>
      <c r="R169" s="171">
        <f t="shared" si="12"/>
        <v>0</v>
      </c>
      <c r="S169" s="171">
        <v>0</v>
      </c>
      <c r="T169" s="172">
        <f t="shared" si="13"/>
        <v>0</v>
      </c>
      <c r="AR169" s="173" t="s">
        <v>309</v>
      </c>
      <c r="AT169" s="173" t="s">
        <v>376</v>
      </c>
      <c r="AU169" s="173" t="s">
        <v>258</v>
      </c>
      <c r="AY169" s="38" t="s">
        <v>245</v>
      </c>
      <c r="BE169" s="174">
        <f t="shared" si="14"/>
        <v>0</v>
      </c>
      <c r="BF169" s="174">
        <f t="shared" si="15"/>
        <v>0</v>
      </c>
      <c r="BG169" s="174">
        <f t="shared" si="16"/>
        <v>0</v>
      </c>
      <c r="BH169" s="174">
        <f t="shared" si="17"/>
        <v>0</v>
      </c>
      <c r="BI169" s="174">
        <f t="shared" si="18"/>
        <v>0</v>
      </c>
      <c r="BJ169" s="38" t="s">
        <v>8</v>
      </c>
      <c r="BK169" s="174">
        <f t="shared" si="19"/>
        <v>0</v>
      </c>
      <c r="BL169" s="38" t="s">
        <v>92</v>
      </c>
      <c r="BM169" s="173" t="s">
        <v>951</v>
      </c>
    </row>
    <row r="170" spans="2:65" s="51" customFormat="1" ht="16.5" customHeight="1">
      <c r="B170" s="50"/>
      <c r="C170" s="190" t="s">
        <v>592</v>
      </c>
      <c r="D170" s="190" t="s">
        <v>376</v>
      </c>
      <c r="E170" s="191" t="s">
        <v>2512</v>
      </c>
      <c r="F170" s="192" t="s">
        <v>2513</v>
      </c>
      <c r="G170" s="193" t="s">
        <v>2142</v>
      </c>
      <c r="H170" s="194">
        <v>1</v>
      </c>
      <c r="I170" s="25"/>
      <c r="J170" s="195">
        <f t="shared" si="10"/>
        <v>0</v>
      </c>
      <c r="K170" s="192" t="s">
        <v>1</v>
      </c>
      <c r="L170" s="196"/>
      <c r="M170" s="197" t="s">
        <v>1</v>
      </c>
      <c r="N170" s="198" t="s">
        <v>42</v>
      </c>
      <c r="P170" s="171">
        <f t="shared" si="11"/>
        <v>0</v>
      </c>
      <c r="Q170" s="171">
        <v>0</v>
      </c>
      <c r="R170" s="171">
        <f t="shared" si="12"/>
        <v>0</v>
      </c>
      <c r="S170" s="171">
        <v>0</v>
      </c>
      <c r="T170" s="172">
        <f t="shared" si="13"/>
        <v>0</v>
      </c>
      <c r="AR170" s="173" t="s">
        <v>309</v>
      </c>
      <c r="AT170" s="173" t="s">
        <v>376</v>
      </c>
      <c r="AU170" s="173" t="s">
        <v>258</v>
      </c>
      <c r="AY170" s="38" t="s">
        <v>245</v>
      </c>
      <c r="BE170" s="174">
        <f t="shared" si="14"/>
        <v>0</v>
      </c>
      <c r="BF170" s="174">
        <f t="shared" si="15"/>
        <v>0</v>
      </c>
      <c r="BG170" s="174">
        <f t="shared" si="16"/>
        <v>0</v>
      </c>
      <c r="BH170" s="174">
        <f t="shared" si="17"/>
        <v>0</v>
      </c>
      <c r="BI170" s="174">
        <f t="shared" si="18"/>
        <v>0</v>
      </c>
      <c r="BJ170" s="38" t="s">
        <v>8</v>
      </c>
      <c r="BK170" s="174">
        <f t="shared" si="19"/>
        <v>0</v>
      </c>
      <c r="BL170" s="38" t="s">
        <v>92</v>
      </c>
      <c r="BM170" s="173" t="s">
        <v>960</v>
      </c>
    </row>
    <row r="171" spans="2:65" s="51" customFormat="1" ht="16.5" customHeight="1">
      <c r="B171" s="50"/>
      <c r="C171" s="190" t="s">
        <v>597</v>
      </c>
      <c r="D171" s="190" t="s">
        <v>376</v>
      </c>
      <c r="E171" s="191" t="s">
        <v>2514</v>
      </c>
      <c r="F171" s="192" t="s">
        <v>2515</v>
      </c>
      <c r="G171" s="193" t="s">
        <v>2142</v>
      </c>
      <c r="H171" s="194">
        <v>1</v>
      </c>
      <c r="I171" s="25"/>
      <c r="J171" s="195">
        <f t="shared" si="10"/>
        <v>0</v>
      </c>
      <c r="K171" s="192" t="s">
        <v>1</v>
      </c>
      <c r="L171" s="196"/>
      <c r="M171" s="209" t="s">
        <v>1</v>
      </c>
      <c r="N171" s="210" t="s">
        <v>42</v>
      </c>
      <c r="O171" s="211"/>
      <c r="P171" s="212">
        <f t="shared" si="11"/>
        <v>0</v>
      </c>
      <c r="Q171" s="212">
        <v>0</v>
      </c>
      <c r="R171" s="212">
        <f t="shared" si="12"/>
        <v>0</v>
      </c>
      <c r="S171" s="212">
        <v>0</v>
      </c>
      <c r="T171" s="213">
        <f t="shared" si="13"/>
        <v>0</v>
      </c>
      <c r="AR171" s="173" t="s">
        <v>309</v>
      </c>
      <c r="AT171" s="173" t="s">
        <v>376</v>
      </c>
      <c r="AU171" s="173" t="s">
        <v>258</v>
      </c>
      <c r="AY171" s="38" t="s">
        <v>245</v>
      </c>
      <c r="BE171" s="174">
        <f t="shared" si="14"/>
        <v>0</v>
      </c>
      <c r="BF171" s="174">
        <f t="shared" si="15"/>
        <v>0</v>
      </c>
      <c r="BG171" s="174">
        <f t="shared" si="16"/>
        <v>0</v>
      </c>
      <c r="BH171" s="174">
        <f t="shared" si="17"/>
        <v>0</v>
      </c>
      <c r="BI171" s="174">
        <f t="shared" si="18"/>
        <v>0</v>
      </c>
      <c r="BJ171" s="38" t="s">
        <v>8</v>
      </c>
      <c r="BK171" s="174">
        <f t="shared" si="19"/>
        <v>0</v>
      </c>
      <c r="BL171" s="38" t="s">
        <v>92</v>
      </c>
      <c r="BM171" s="173" t="s">
        <v>972</v>
      </c>
    </row>
    <row r="172" spans="2:65" s="51" customFormat="1" ht="6.95" customHeight="1">
      <c r="B172" s="63"/>
      <c r="C172" s="64"/>
      <c r="D172" s="64"/>
      <c r="E172" s="64"/>
      <c r="F172" s="64"/>
      <c r="G172" s="64"/>
      <c r="H172" s="64"/>
      <c r="I172" s="64"/>
      <c r="J172" s="64"/>
      <c r="K172" s="64"/>
      <c r="L172" s="50"/>
    </row>
  </sheetData>
  <sheetProtection password="D62F" sheet="1" objects="1" scenarios="1"/>
  <autoFilter ref="C122:K171"/>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6"/>
  <sheetViews>
    <sheetView showGridLines="0" workbookViewId="0">
      <selection activeCell="J45" sqref="J45"/>
    </sheetView>
  </sheetViews>
  <sheetFormatPr defaultRowHeight="11.25"/>
  <cols>
    <col min="1" max="1" width="8.33203125" style="37" customWidth="1"/>
    <col min="2" max="2" width="1.1640625" style="37" customWidth="1"/>
    <col min="3" max="3" width="4.1640625" style="37" customWidth="1"/>
    <col min="4" max="4" width="4.33203125" style="37" customWidth="1"/>
    <col min="5" max="5" width="17.1640625" style="37" customWidth="1"/>
    <col min="6" max="6" width="50.83203125" style="37" customWidth="1"/>
    <col min="7" max="7" width="7.5" style="37" customWidth="1"/>
    <col min="8" max="8" width="14" style="37" customWidth="1"/>
    <col min="9" max="9" width="15.83203125" style="37" customWidth="1"/>
    <col min="10" max="11" width="22.33203125" style="37" customWidth="1"/>
    <col min="12" max="12" width="9.33203125" style="37" customWidth="1"/>
    <col min="13" max="13" width="10.83203125" style="37" hidden="1" customWidth="1"/>
    <col min="14" max="14" width="9.33203125" style="37" hidden="1"/>
    <col min="15" max="20" width="14.1640625" style="37" hidden="1" customWidth="1"/>
    <col min="21" max="21" width="16.33203125" style="37" hidden="1" customWidth="1"/>
    <col min="22" max="22" width="12.33203125" style="37" customWidth="1"/>
    <col min="23" max="23" width="16.33203125" style="37" customWidth="1"/>
    <col min="24" max="24" width="12.33203125" style="37" customWidth="1"/>
    <col min="25" max="25" width="15" style="37" customWidth="1"/>
    <col min="26" max="26" width="11" style="37" customWidth="1"/>
    <col min="27" max="27" width="15" style="37" customWidth="1"/>
    <col min="28" max="28" width="16.33203125" style="37" customWidth="1"/>
    <col min="29" max="29" width="11" style="37" customWidth="1"/>
    <col min="30" max="30" width="15" style="37" customWidth="1"/>
    <col min="31" max="31" width="16.33203125" style="37" customWidth="1"/>
    <col min="32" max="43" width="9.33203125" style="37"/>
    <col min="44" max="65" width="9.33203125" style="37" hidden="1"/>
    <col min="66" max="16384" width="9.33203125" style="37"/>
  </cols>
  <sheetData>
    <row r="2" spans="2:46" ht="36.950000000000003" customHeight="1">
      <c r="L2" s="242" t="s">
        <v>5</v>
      </c>
      <c r="M2" s="243"/>
      <c r="N2" s="243"/>
      <c r="O2" s="243"/>
      <c r="P2" s="243"/>
      <c r="Q2" s="243"/>
      <c r="R2" s="243"/>
      <c r="S2" s="243"/>
      <c r="T2" s="243"/>
      <c r="U2" s="243"/>
      <c r="V2" s="243"/>
      <c r="AT2" s="38" t="s">
        <v>100</v>
      </c>
    </row>
    <row r="3" spans="2:46" ht="6.95" customHeight="1">
      <c r="B3" s="39"/>
      <c r="C3" s="40"/>
      <c r="D3" s="40"/>
      <c r="E3" s="40"/>
      <c r="F3" s="40"/>
      <c r="G3" s="40"/>
      <c r="H3" s="40"/>
      <c r="I3" s="40"/>
      <c r="J3" s="40"/>
      <c r="K3" s="40"/>
      <c r="L3" s="41"/>
      <c r="AT3" s="38" t="s">
        <v>86</v>
      </c>
    </row>
    <row r="4" spans="2:46" ht="24.95" customHeight="1">
      <c r="B4" s="41"/>
      <c r="D4" s="42" t="s">
        <v>107</v>
      </c>
      <c r="L4" s="41"/>
      <c r="M4" s="109" t="s">
        <v>11</v>
      </c>
      <c r="AT4" s="38" t="s">
        <v>3</v>
      </c>
    </row>
    <row r="5" spans="2:46" ht="6.95" customHeight="1">
      <c r="B5" s="41"/>
      <c r="L5" s="41"/>
    </row>
    <row r="6" spans="2:46" ht="12" customHeight="1">
      <c r="B6" s="41"/>
      <c r="D6" s="47" t="s">
        <v>17</v>
      </c>
      <c r="L6" s="41"/>
    </row>
    <row r="7" spans="2:46" ht="16.5" customHeight="1">
      <c r="B7" s="41"/>
      <c r="E7" s="257" t="str">
        <f>'Rekapitulace stavby'!K6</f>
        <v xml:space="preserve">Generální oprava a úprava pavilonu nosorožců - ZHODNOCENÍ                              
</v>
      </c>
      <c r="F7" s="258"/>
      <c r="G7" s="258"/>
      <c r="H7" s="258"/>
      <c r="L7" s="41"/>
    </row>
    <row r="8" spans="2:46" s="51" customFormat="1" ht="12" customHeight="1">
      <c r="B8" s="50"/>
      <c r="D8" s="47" t="s">
        <v>120</v>
      </c>
      <c r="L8" s="50"/>
    </row>
    <row r="9" spans="2:46" s="51" customFormat="1" ht="16.5" customHeight="1">
      <c r="B9" s="50"/>
      <c r="E9" s="236" t="s">
        <v>2516</v>
      </c>
      <c r="F9" s="256"/>
      <c r="G9" s="256"/>
      <c r="H9" s="256"/>
      <c r="L9" s="50"/>
    </row>
    <row r="10" spans="2:46" s="51" customFormat="1">
      <c r="B10" s="50"/>
      <c r="L10" s="50"/>
    </row>
    <row r="11" spans="2:46" s="51" customFormat="1" ht="12" customHeight="1">
      <c r="B11" s="50"/>
      <c r="D11" s="47" t="s">
        <v>19</v>
      </c>
      <c r="F11" s="48" t="s">
        <v>1</v>
      </c>
      <c r="I11" s="47" t="s">
        <v>20</v>
      </c>
      <c r="J11" s="48" t="s">
        <v>1</v>
      </c>
      <c r="L11" s="50"/>
    </row>
    <row r="12" spans="2:46" s="51" customFormat="1" ht="12" customHeight="1">
      <c r="B12" s="50"/>
      <c r="D12" s="47" t="s">
        <v>21</v>
      </c>
      <c r="F12" s="48" t="s">
        <v>22</v>
      </c>
      <c r="I12" s="47" t="s">
        <v>23</v>
      </c>
      <c r="J12" s="110" t="str">
        <f>'Rekapitulace stavby'!AN8</f>
        <v>3. 1. 2023</v>
      </c>
      <c r="L12" s="50"/>
    </row>
    <row r="13" spans="2:46" s="51" customFormat="1" ht="10.9" customHeight="1">
      <c r="B13" s="50"/>
      <c r="L13" s="50"/>
    </row>
    <row r="14" spans="2:46" s="51" customFormat="1" ht="12" customHeight="1">
      <c r="B14" s="50"/>
      <c r="D14" s="47" t="s">
        <v>25</v>
      </c>
      <c r="I14" s="47" t="s">
        <v>26</v>
      </c>
      <c r="J14" s="48" t="s">
        <v>1</v>
      </c>
      <c r="L14" s="50"/>
    </row>
    <row r="15" spans="2:46" s="51" customFormat="1" ht="18" customHeight="1">
      <c r="B15" s="50"/>
      <c r="E15" s="48" t="s">
        <v>27</v>
      </c>
      <c r="I15" s="47" t="s">
        <v>28</v>
      </c>
      <c r="J15" s="48" t="s">
        <v>1</v>
      </c>
      <c r="L15" s="50"/>
    </row>
    <row r="16" spans="2:46" s="51" customFormat="1" ht="6.95" customHeight="1">
      <c r="B16" s="50"/>
      <c r="L16" s="50"/>
    </row>
    <row r="17" spans="2:12" s="51" customFormat="1" ht="12" customHeight="1">
      <c r="B17" s="50"/>
      <c r="D17" s="47" t="s">
        <v>29</v>
      </c>
      <c r="I17" s="47" t="s">
        <v>26</v>
      </c>
      <c r="J17" s="11" t="str">
        <f>'Rekapitulace stavby'!AN13</f>
        <v>Vyplň údaj</v>
      </c>
      <c r="L17" s="50"/>
    </row>
    <row r="18" spans="2:12" s="51" customFormat="1" ht="18" customHeight="1">
      <c r="B18" s="50"/>
      <c r="E18" s="260" t="str">
        <f>'Rekapitulace stavby'!E14</f>
        <v>Vyplň údaj</v>
      </c>
      <c r="F18" s="259"/>
      <c r="G18" s="259"/>
      <c r="H18" s="259"/>
      <c r="I18" s="47" t="s">
        <v>28</v>
      </c>
      <c r="J18" s="11" t="str">
        <f>'Rekapitulace stavby'!AN14</f>
        <v>Vyplň údaj</v>
      </c>
      <c r="L18" s="50"/>
    </row>
    <row r="19" spans="2:12" s="51" customFormat="1" ht="6.95" customHeight="1">
      <c r="B19" s="50"/>
      <c r="L19" s="50"/>
    </row>
    <row r="20" spans="2:12" s="51" customFormat="1" ht="12" customHeight="1">
      <c r="B20" s="50"/>
      <c r="D20" s="47" t="s">
        <v>31</v>
      </c>
      <c r="I20" s="47" t="s">
        <v>26</v>
      </c>
      <c r="J20" s="48" t="s">
        <v>1</v>
      </c>
      <c r="L20" s="50"/>
    </row>
    <row r="21" spans="2:12" s="51" customFormat="1" ht="18" customHeight="1">
      <c r="B21" s="50"/>
      <c r="E21" s="48" t="s">
        <v>32</v>
      </c>
      <c r="I21" s="47" t="s">
        <v>28</v>
      </c>
      <c r="J21" s="48" t="s">
        <v>1</v>
      </c>
      <c r="L21" s="50"/>
    </row>
    <row r="22" spans="2:12" s="51" customFormat="1" ht="6.95" customHeight="1">
      <c r="B22" s="50"/>
      <c r="L22" s="50"/>
    </row>
    <row r="23" spans="2:12" s="51" customFormat="1" ht="12" customHeight="1">
      <c r="B23" s="50"/>
      <c r="D23" s="47" t="s">
        <v>34</v>
      </c>
      <c r="I23" s="47" t="s">
        <v>26</v>
      </c>
      <c r="J23" s="48" t="s">
        <v>1</v>
      </c>
      <c r="L23" s="50"/>
    </row>
    <row r="24" spans="2:12" s="51" customFormat="1" ht="18" customHeight="1">
      <c r="B24" s="50"/>
      <c r="E24" s="48" t="s">
        <v>35</v>
      </c>
      <c r="I24" s="47" t="s">
        <v>28</v>
      </c>
      <c r="J24" s="48" t="s">
        <v>1</v>
      </c>
      <c r="L24" s="50"/>
    </row>
    <row r="25" spans="2:12" s="51" customFormat="1" ht="6.95" customHeight="1">
      <c r="B25" s="50"/>
      <c r="L25" s="50"/>
    </row>
    <row r="26" spans="2:12" s="51" customFormat="1" ht="12" customHeight="1">
      <c r="B26" s="50"/>
      <c r="D26" s="47" t="s">
        <v>36</v>
      </c>
      <c r="L26" s="50"/>
    </row>
    <row r="27" spans="2:12" s="112" customFormat="1" ht="16.5" customHeight="1">
      <c r="B27" s="111"/>
      <c r="E27" s="255" t="s">
        <v>1</v>
      </c>
      <c r="F27" s="255"/>
      <c r="G27" s="255"/>
      <c r="H27" s="255"/>
      <c r="L27" s="111"/>
    </row>
    <row r="28" spans="2:12" s="51" customFormat="1" ht="6.95" customHeight="1">
      <c r="B28" s="50"/>
      <c r="L28" s="50"/>
    </row>
    <row r="29" spans="2:12" s="51" customFormat="1" ht="6.95" customHeight="1">
      <c r="B29" s="50"/>
      <c r="D29" s="73"/>
      <c r="E29" s="73"/>
      <c r="F29" s="73"/>
      <c r="G29" s="73"/>
      <c r="H29" s="73"/>
      <c r="I29" s="73"/>
      <c r="J29" s="73"/>
      <c r="K29" s="73"/>
      <c r="L29" s="50"/>
    </row>
    <row r="30" spans="2:12" s="51" customFormat="1" ht="25.35" customHeight="1">
      <c r="B30" s="50"/>
      <c r="D30" s="114" t="s">
        <v>37</v>
      </c>
      <c r="J30" s="115">
        <f>ROUND(J126, 0)</f>
        <v>0</v>
      </c>
      <c r="L30" s="50"/>
    </row>
    <row r="31" spans="2:12" s="51" customFormat="1" ht="6.95" customHeight="1">
      <c r="B31" s="50"/>
      <c r="D31" s="73"/>
      <c r="E31" s="73"/>
      <c r="F31" s="73"/>
      <c r="G31" s="73"/>
      <c r="H31" s="73"/>
      <c r="I31" s="73"/>
      <c r="J31" s="73"/>
      <c r="K31" s="73"/>
      <c r="L31" s="50"/>
    </row>
    <row r="32" spans="2:12" s="51" customFormat="1" ht="14.45" customHeight="1">
      <c r="B32" s="50"/>
      <c r="F32" s="116" t="s">
        <v>39</v>
      </c>
      <c r="I32" s="116" t="s">
        <v>38</v>
      </c>
      <c r="J32" s="116" t="s">
        <v>40</v>
      </c>
      <c r="L32" s="50"/>
    </row>
    <row r="33" spans="2:12" s="51" customFormat="1" ht="14.45" customHeight="1">
      <c r="B33" s="50"/>
      <c r="D33" s="117" t="s">
        <v>41</v>
      </c>
      <c r="E33" s="47" t="s">
        <v>42</v>
      </c>
      <c r="F33" s="118">
        <f>ROUND((SUM(BE126:BE145)),  0)</f>
        <v>0</v>
      </c>
      <c r="I33" s="119">
        <v>0.21</v>
      </c>
      <c r="J33" s="118">
        <f>ROUND(((SUM(BE126:BE145))*I33),  0)</f>
        <v>0</v>
      </c>
      <c r="L33" s="50"/>
    </row>
    <row r="34" spans="2:12" s="51" customFormat="1" ht="14.45" customHeight="1">
      <c r="B34" s="50"/>
      <c r="E34" s="47" t="s">
        <v>43</v>
      </c>
      <c r="F34" s="118">
        <f>ROUND((SUM(BF126:BF145)),  0)</f>
        <v>0</v>
      </c>
      <c r="I34" s="119">
        <v>0.15</v>
      </c>
      <c r="J34" s="118">
        <f>ROUND(((SUM(BF126:BF145))*I34),  0)</f>
        <v>0</v>
      </c>
      <c r="L34" s="50"/>
    </row>
    <row r="35" spans="2:12" s="51" customFormat="1" ht="14.45" hidden="1" customHeight="1">
      <c r="B35" s="50"/>
      <c r="E35" s="47" t="s">
        <v>44</v>
      </c>
      <c r="F35" s="118">
        <f>ROUND((SUM(BG126:BG145)),  0)</f>
        <v>0</v>
      </c>
      <c r="I35" s="119">
        <v>0.21</v>
      </c>
      <c r="J35" s="118">
        <f>0</f>
        <v>0</v>
      </c>
      <c r="L35" s="50"/>
    </row>
    <row r="36" spans="2:12" s="51" customFormat="1" ht="14.45" hidden="1" customHeight="1">
      <c r="B36" s="50"/>
      <c r="E36" s="47" t="s">
        <v>45</v>
      </c>
      <c r="F36" s="118">
        <f>ROUND((SUM(BH126:BH145)),  0)</f>
        <v>0</v>
      </c>
      <c r="I36" s="119">
        <v>0.15</v>
      </c>
      <c r="J36" s="118">
        <f>0</f>
        <v>0</v>
      </c>
      <c r="L36" s="50"/>
    </row>
    <row r="37" spans="2:12" s="51" customFormat="1" ht="14.45" hidden="1" customHeight="1">
      <c r="B37" s="50"/>
      <c r="E37" s="47" t="s">
        <v>46</v>
      </c>
      <c r="F37" s="118">
        <f>ROUND((SUM(BI126:BI145)),  0)</f>
        <v>0</v>
      </c>
      <c r="I37" s="119">
        <v>0</v>
      </c>
      <c r="J37" s="118">
        <f>0</f>
        <v>0</v>
      </c>
      <c r="L37" s="50"/>
    </row>
    <row r="38" spans="2:12" s="51" customFormat="1" ht="6.95" customHeight="1">
      <c r="B38" s="50"/>
      <c r="L38" s="50"/>
    </row>
    <row r="39" spans="2:12" s="51" customFormat="1" ht="25.35" customHeight="1">
      <c r="B39" s="50"/>
      <c r="C39" s="120"/>
      <c r="D39" s="121" t="s">
        <v>47</v>
      </c>
      <c r="E39" s="76"/>
      <c r="F39" s="76"/>
      <c r="G39" s="122" t="s">
        <v>48</v>
      </c>
      <c r="H39" s="123" t="s">
        <v>49</v>
      </c>
      <c r="I39" s="76"/>
      <c r="J39" s="124">
        <f>SUM(J30:J37)</f>
        <v>0</v>
      </c>
      <c r="K39" s="125"/>
      <c r="L39" s="50"/>
    </row>
    <row r="40" spans="2:12" s="51" customFormat="1" ht="14.45" customHeight="1">
      <c r="B40" s="50"/>
      <c r="L40" s="50"/>
    </row>
    <row r="41" spans="2:12" ht="14.45" customHeight="1">
      <c r="B41" s="41"/>
      <c r="L41" s="41"/>
    </row>
    <row r="42" spans="2:12" ht="14.45" customHeight="1">
      <c r="B42" s="41"/>
      <c r="L42" s="41"/>
    </row>
    <row r="43" spans="2:12" ht="14.45" customHeight="1">
      <c r="B43" s="41"/>
      <c r="L43" s="41"/>
    </row>
    <row r="44" spans="2:12" ht="14.45" customHeight="1">
      <c r="B44" s="41"/>
      <c r="L44" s="41"/>
    </row>
    <row r="45" spans="2:12" ht="14.45" customHeight="1">
      <c r="B45" s="41"/>
      <c r="L45" s="41"/>
    </row>
    <row r="46" spans="2:12" ht="14.45" customHeight="1">
      <c r="B46" s="41"/>
      <c r="L46" s="41"/>
    </row>
    <row r="47" spans="2:12" ht="14.45" customHeight="1">
      <c r="B47" s="41"/>
      <c r="L47" s="41"/>
    </row>
    <row r="48" spans="2:12" ht="14.45" customHeight="1">
      <c r="B48" s="41"/>
      <c r="L48" s="41"/>
    </row>
    <row r="49" spans="2:12" ht="14.45" customHeight="1">
      <c r="B49" s="41"/>
      <c r="L49" s="41"/>
    </row>
    <row r="50" spans="2:12" s="51" customFormat="1" ht="14.45" customHeight="1">
      <c r="B50" s="50"/>
      <c r="D50" s="60" t="s">
        <v>50</v>
      </c>
      <c r="E50" s="61"/>
      <c r="F50" s="61"/>
      <c r="G50" s="60" t="s">
        <v>51</v>
      </c>
      <c r="H50" s="61"/>
      <c r="I50" s="61"/>
      <c r="J50" s="61"/>
      <c r="K50" s="61"/>
      <c r="L50" s="50"/>
    </row>
    <row r="51" spans="2:12">
      <c r="B51" s="41"/>
      <c r="L51" s="41"/>
    </row>
    <row r="52" spans="2:12">
      <c r="B52" s="41"/>
      <c r="L52" s="41"/>
    </row>
    <row r="53" spans="2:12">
      <c r="B53" s="41"/>
      <c r="L53" s="41"/>
    </row>
    <row r="54" spans="2:12">
      <c r="B54" s="41"/>
      <c r="L54" s="41"/>
    </row>
    <row r="55" spans="2:12">
      <c r="B55" s="41"/>
      <c r="L55" s="41"/>
    </row>
    <row r="56" spans="2:12">
      <c r="B56" s="41"/>
      <c r="L56" s="41"/>
    </row>
    <row r="57" spans="2:12">
      <c r="B57" s="41"/>
      <c r="L57" s="41"/>
    </row>
    <row r="58" spans="2:12">
      <c r="B58" s="41"/>
      <c r="L58" s="41"/>
    </row>
    <row r="59" spans="2:12">
      <c r="B59" s="41"/>
      <c r="L59" s="41"/>
    </row>
    <row r="60" spans="2:12">
      <c r="B60" s="41"/>
      <c r="L60" s="41"/>
    </row>
    <row r="61" spans="2:12" s="51" customFormat="1" ht="12.75">
      <c r="B61" s="50"/>
      <c r="D61" s="62" t="s">
        <v>52</v>
      </c>
      <c r="E61" s="53"/>
      <c r="F61" s="126" t="s">
        <v>53</v>
      </c>
      <c r="G61" s="62" t="s">
        <v>52</v>
      </c>
      <c r="H61" s="53"/>
      <c r="I61" s="53"/>
      <c r="J61" s="127" t="s">
        <v>53</v>
      </c>
      <c r="K61" s="53"/>
      <c r="L61" s="50"/>
    </row>
    <row r="62" spans="2:12">
      <c r="B62" s="41"/>
      <c r="L62" s="41"/>
    </row>
    <row r="63" spans="2:12">
      <c r="B63" s="41"/>
      <c r="L63" s="41"/>
    </row>
    <row r="64" spans="2:12">
      <c r="B64" s="41"/>
      <c r="L64" s="41"/>
    </row>
    <row r="65" spans="2:12" s="51" customFormat="1" ht="12.75">
      <c r="B65" s="50"/>
      <c r="D65" s="60" t="s">
        <v>54</v>
      </c>
      <c r="E65" s="61"/>
      <c r="F65" s="61"/>
      <c r="G65" s="60" t="s">
        <v>55</v>
      </c>
      <c r="H65" s="61"/>
      <c r="I65" s="61"/>
      <c r="J65" s="61"/>
      <c r="K65" s="61"/>
      <c r="L65" s="50"/>
    </row>
    <row r="66" spans="2:12">
      <c r="B66" s="41"/>
      <c r="L66" s="41"/>
    </row>
    <row r="67" spans="2:12">
      <c r="B67" s="41"/>
      <c r="L67" s="41"/>
    </row>
    <row r="68" spans="2:12">
      <c r="B68" s="41"/>
      <c r="L68" s="41"/>
    </row>
    <row r="69" spans="2:12">
      <c r="B69" s="41"/>
      <c r="L69" s="41"/>
    </row>
    <row r="70" spans="2:12">
      <c r="B70" s="41"/>
      <c r="L70" s="41"/>
    </row>
    <row r="71" spans="2:12">
      <c r="B71" s="41"/>
      <c r="L71" s="41"/>
    </row>
    <row r="72" spans="2:12">
      <c r="B72" s="41"/>
      <c r="L72" s="41"/>
    </row>
    <row r="73" spans="2:12">
      <c r="B73" s="41"/>
      <c r="L73" s="41"/>
    </row>
    <row r="74" spans="2:12">
      <c r="B74" s="41"/>
      <c r="L74" s="41"/>
    </row>
    <row r="75" spans="2:12">
      <c r="B75" s="41"/>
      <c r="L75" s="41"/>
    </row>
    <row r="76" spans="2:12" s="51" customFormat="1" ht="12.75">
      <c r="B76" s="50"/>
      <c r="D76" s="62" t="s">
        <v>52</v>
      </c>
      <c r="E76" s="53"/>
      <c r="F76" s="126" t="s">
        <v>53</v>
      </c>
      <c r="G76" s="62" t="s">
        <v>52</v>
      </c>
      <c r="H76" s="53"/>
      <c r="I76" s="53"/>
      <c r="J76" s="127" t="s">
        <v>53</v>
      </c>
      <c r="K76" s="53"/>
      <c r="L76" s="50"/>
    </row>
    <row r="77" spans="2:12" s="51" customFormat="1" ht="14.45" customHeight="1">
      <c r="B77" s="63"/>
      <c r="C77" s="64"/>
      <c r="D77" s="64"/>
      <c r="E77" s="64"/>
      <c r="F77" s="64"/>
      <c r="G77" s="64"/>
      <c r="H77" s="64"/>
      <c r="I77" s="64"/>
      <c r="J77" s="64"/>
      <c r="K77" s="64"/>
      <c r="L77" s="50"/>
    </row>
    <row r="81" spans="2:47" s="51" customFormat="1" ht="6.95" customHeight="1">
      <c r="B81" s="65"/>
      <c r="C81" s="66"/>
      <c r="D81" s="66"/>
      <c r="E81" s="66"/>
      <c r="F81" s="66"/>
      <c r="G81" s="66"/>
      <c r="H81" s="66"/>
      <c r="I81" s="66"/>
      <c r="J81" s="66"/>
      <c r="K81" s="66"/>
      <c r="L81" s="50"/>
    </row>
    <row r="82" spans="2:47" s="51" customFormat="1" ht="24.95" customHeight="1">
      <c r="B82" s="50"/>
      <c r="C82" s="42" t="s">
        <v>200</v>
      </c>
      <c r="L82" s="50"/>
    </row>
    <row r="83" spans="2:47" s="51" customFormat="1" ht="6.95" customHeight="1">
      <c r="B83" s="50"/>
      <c r="L83" s="50"/>
    </row>
    <row r="84" spans="2:47" s="51" customFormat="1" ht="12" customHeight="1">
      <c r="B84" s="50"/>
      <c r="C84" s="47" t="s">
        <v>17</v>
      </c>
      <c r="L84" s="50"/>
    </row>
    <row r="85" spans="2:47" s="51" customFormat="1" ht="16.5" customHeight="1">
      <c r="B85" s="50"/>
      <c r="E85" s="257" t="str">
        <f>E7</f>
        <v xml:space="preserve">Generální oprava a úprava pavilonu nosorožců - ZHODNOCENÍ                              
</v>
      </c>
      <c r="F85" s="258"/>
      <c r="G85" s="258"/>
      <c r="H85" s="258"/>
      <c r="L85" s="50"/>
    </row>
    <row r="86" spans="2:47" s="51" customFormat="1" ht="12" customHeight="1">
      <c r="B86" s="50"/>
      <c r="C86" s="47" t="s">
        <v>120</v>
      </c>
      <c r="L86" s="50"/>
    </row>
    <row r="87" spans="2:47" s="51" customFormat="1" ht="16.5" customHeight="1">
      <c r="B87" s="50"/>
      <c r="E87" s="236" t="str">
        <f>E9</f>
        <v>61 - Vedlejší náklady - zhodnocení</v>
      </c>
      <c r="F87" s="256"/>
      <c r="G87" s="256"/>
      <c r="H87" s="256"/>
      <c r="L87" s="50"/>
    </row>
    <row r="88" spans="2:47" s="51" customFormat="1" ht="6.95" customHeight="1">
      <c r="B88" s="50"/>
      <c r="L88" s="50"/>
    </row>
    <row r="89" spans="2:47" s="51" customFormat="1" ht="12" customHeight="1">
      <c r="B89" s="50"/>
      <c r="C89" s="47" t="s">
        <v>21</v>
      </c>
      <c r="F89" s="48" t="str">
        <f>F12</f>
        <v>Dvůr Králové nad Labem</v>
      </c>
      <c r="I89" s="47" t="s">
        <v>23</v>
      </c>
      <c r="J89" s="110" t="str">
        <f>IF(J12="","",J12)</f>
        <v>3. 1. 2023</v>
      </c>
      <c r="L89" s="50"/>
    </row>
    <row r="90" spans="2:47" s="51" customFormat="1" ht="6.95" customHeight="1">
      <c r="B90" s="50"/>
      <c r="L90" s="50"/>
    </row>
    <row r="91" spans="2:47" s="51" customFormat="1" ht="40.15" customHeight="1">
      <c r="B91" s="50"/>
      <c r="C91" s="47" t="s">
        <v>25</v>
      </c>
      <c r="F91" s="48" t="str">
        <f>E15</f>
        <v>ZOO Dvůr Králové a.s., Štefánikova 1029, D.K.n.L.</v>
      </c>
      <c r="I91" s="47" t="s">
        <v>31</v>
      </c>
      <c r="J91" s="128" t="str">
        <f>E21</f>
        <v>Projektis DK s r.o., Legionářská 562, D.K.n.L.</v>
      </c>
      <c r="L91" s="50"/>
    </row>
    <row r="92" spans="2:47" s="51" customFormat="1" ht="15.2" customHeight="1">
      <c r="B92" s="50"/>
      <c r="C92" s="47" t="s">
        <v>29</v>
      </c>
      <c r="F92" s="48" t="str">
        <f>IF(E18="","",E18)</f>
        <v>Vyplň údaj</v>
      </c>
      <c r="I92" s="47" t="s">
        <v>34</v>
      </c>
      <c r="J92" s="128" t="str">
        <f>E24</f>
        <v>ing. V. Švehla</v>
      </c>
      <c r="L92" s="50"/>
    </row>
    <row r="93" spans="2:47" s="51" customFormat="1" ht="10.35" customHeight="1">
      <c r="B93" s="50"/>
      <c r="L93" s="50"/>
    </row>
    <row r="94" spans="2:47" s="51" customFormat="1" ht="29.25" customHeight="1">
      <c r="B94" s="50"/>
      <c r="C94" s="129" t="s">
        <v>201</v>
      </c>
      <c r="D94" s="120"/>
      <c r="E94" s="120"/>
      <c r="F94" s="120"/>
      <c r="G94" s="120"/>
      <c r="H94" s="120"/>
      <c r="I94" s="120"/>
      <c r="J94" s="130" t="s">
        <v>202</v>
      </c>
      <c r="K94" s="120"/>
      <c r="L94" s="50"/>
    </row>
    <row r="95" spans="2:47" s="51" customFormat="1" ht="10.35" customHeight="1">
      <c r="B95" s="50"/>
      <c r="L95" s="50"/>
    </row>
    <row r="96" spans="2:47" s="51" customFormat="1" ht="22.9" customHeight="1">
      <c r="B96" s="50"/>
      <c r="C96" s="131" t="s">
        <v>203</v>
      </c>
      <c r="J96" s="115">
        <f>J126</f>
        <v>0</v>
      </c>
      <c r="L96" s="50"/>
      <c r="AU96" s="38" t="s">
        <v>204</v>
      </c>
    </row>
    <row r="97" spans="2:12" s="133" customFormat="1" ht="24.95" customHeight="1">
      <c r="B97" s="132"/>
      <c r="D97" s="134" t="s">
        <v>2517</v>
      </c>
      <c r="E97" s="135"/>
      <c r="F97" s="135"/>
      <c r="G97" s="135"/>
      <c r="H97" s="135"/>
      <c r="I97" s="135"/>
      <c r="J97" s="136">
        <f>J127</f>
        <v>0</v>
      </c>
      <c r="L97" s="132"/>
    </row>
    <row r="98" spans="2:12" s="138" customFormat="1" ht="19.899999999999999" customHeight="1">
      <c r="B98" s="137"/>
      <c r="D98" s="139" t="s">
        <v>2518</v>
      </c>
      <c r="E98" s="140"/>
      <c r="F98" s="140"/>
      <c r="G98" s="140"/>
      <c r="H98" s="140"/>
      <c r="I98" s="140"/>
      <c r="J98" s="141">
        <f>J128</f>
        <v>0</v>
      </c>
      <c r="L98" s="137"/>
    </row>
    <row r="99" spans="2:12" s="138" customFormat="1" ht="19.899999999999999" customHeight="1">
      <c r="B99" s="137"/>
      <c r="D99" s="139" t="s">
        <v>2519</v>
      </c>
      <c r="E99" s="140"/>
      <c r="F99" s="140"/>
      <c r="G99" s="140"/>
      <c r="H99" s="140"/>
      <c r="I99" s="140"/>
      <c r="J99" s="141">
        <f>J130</f>
        <v>0</v>
      </c>
      <c r="L99" s="137"/>
    </row>
    <row r="100" spans="2:12" s="138" customFormat="1" ht="19.899999999999999" customHeight="1">
      <c r="B100" s="137"/>
      <c r="D100" s="139" t="s">
        <v>2520</v>
      </c>
      <c r="E100" s="140"/>
      <c r="F100" s="140"/>
      <c r="G100" s="140"/>
      <c r="H100" s="140"/>
      <c r="I100" s="140"/>
      <c r="J100" s="141">
        <f>J132</f>
        <v>0</v>
      </c>
      <c r="L100" s="137"/>
    </row>
    <row r="101" spans="2:12" s="138" customFormat="1" ht="19.899999999999999" customHeight="1">
      <c r="B101" s="137"/>
      <c r="D101" s="139" t="s">
        <v>2521</v>
      </c>
      <c r="E101" s="140"/>
      <c r="F101" s="140"/>
      <c r="G101" s="140"/>
      <c r="H101" s="140"/>
      <c r="I101" s="140"/>
      <c r="J101" s="141">
        <f>J134</f>
        <v>0</v>
      </c>
      <c r="L101" s="137"/>
    </row>
    <row r="102" spans="2:12" s="138" customFormat="1" ht="19.899999999999999" customHeight="1">
      <c r="B102" s="137"/>
      <c r="D102" s="139" t="s">
        <v>2522</v>
      </c>
      <c r="E102" s="140"/>
      <c r="F102" s="140"/>
      <c r="G102" s="140"/>
      <c r="H102" s="140"/>
      <c r="I102" s="140"/>
      <c r="J102" s="141">
        <f>J136</f>
        <v>0</v>
      </c>
      <c r="L102" s="137"/>
    </row>
    <row r="103" spans="2:12" s="138" customFormat="1" ht="19.899999999999999" customHeight="1">
      <c r="B103" s="137"/>
      <c r="D103" s="139" t="s">
        <v>2523</v>
      </c>
      <c r="E103" s="140"/>
      <c r="F103" s="140"/>
      <c r="G103" s="140"/>
      <c r="H103" s="140"/>
      <c r="I103" s="140"/>
      <c r="J103" s="141">
        <f>J138</f>
        <v>0</v>
      </c>
      <c r="L103" s="137"/>
    </row>
    <row r="104" spans="2:12" s="138" customFormat="1" ht="19.899999999999999" customHeight="1">
      <c r="B104" s="137"/>
      <c r="D104" s="139" t="s">
        <v>2524</v>
      </c>
      <c r="E104" s="140"/>
      <c r="F104" s="140"/>
      <c r="G104" s="140"/>
      <c r="H104" s="140"/>
      <c r="I104" s="140"/>
      <c r="J104" s="141">
        <f>J140</f>
        <v>0</v>
      </c>
      <c r="L104" s="137"/>
    </row>
    <row r="105" spans="2:12" s="138" customFormat="1" ht="19.899999999999999" customHeight="1">
      <c r="B105" s="137"/>
      <c r="D105" s="139" t="s">
        <v>2525</v>
      </c>
      <c r="E105" s="140"/>
      <c r="F105" s="140"/>
      <c r="G105" s="140"/>
      <c r="H105" s="140"/>
      <c r="I105" s="140"/>
      <c r="J105" s="141">
        <f>J142</f>
        <v>0</v>
      </c>
      <c r="L105" s="137"/>
    </row>
    <row r="106" spans="2:12" s="138" customFormat="1" ht="19.899999999999999" customHeight="1">
      <c r="B106" s="137"/>
      <c r="D106" s="139" t="s">
        <v>2526</v>
      </c>
      <c r="E106" s="140"/>
      <c r="F106" s="140"/>
      <c r="G106" s="140"/>
      <c r="H106" s="140"/>
      <c r="I106" s="140"/>
      <c r="J106" s="141">
        <f>J144</f>
        <v>0</v>
      </c>
      <c r="L106" s="137"/>
    </row>
    <row r="107" spans="2:12" s="51" customFormat="1" ht="21.75" customHeight="1">
      <c r="B107" s="50"/>
      <c r="L107" s="50"/>
    </row>
    <row r="108" spans="2:12" s="51" customFormat="1" ht="6.95" customHeight="1">
      <c r="B108" s="63"/>
      <c r="C108" s="64"/>
      <c r="D108" s="64"/>
      <c r="E108" s="64"/>
      <c r="F108" s="64"/>
      <c r="G108" s="64"/>
      <c r="H108" s="64"/>
      <c r="I108" s="64"/>
      <c r="J108" s="64"/>
      <c r="K108" s="64"/>
      <c r="L108" s="50"/>
    </row>
    <row r="112" spans="2:12" s="51" customFormat="1" ht="6.95" customHeight="1">
      <c r="B112" s="65"/>
      <c r="C112" s="66"/>
      <c r="D112" s="66"/>
      <c r="E112" s="66"/>
      <c r="F112" s="66"/>
      <c r="G112" s="66"/>
      <c r="H112" s="66"/>
      <c r="I112" s="66"/>
      <c r="J112" s="66"/>
      <c r="K112" s="66"/>
      <c r="L112" s="50"/>
    </row>
    <row r="113" spans="2:63" s="51" customFormat="1" ht="24.95" customHeight="1">
      <c r="B113" s="50"/>
      <c r="C113" s="42" t="s">
        <v>230</v>
      </c>
      <c r="L113" s="50"/>
    </row>
    <row r="114" spans="2:63" s="51" customFormat="1" ht="6.95" customHeight="1">
      <c r="B114" s="50"/>
      <c r="L114" s="50"/>
    </row>
    <row r="115" spans="2:63" s="51" customFormat="1" ht="12" customHeight="1">
      <c r="B115" s="50"/>
      <c r="C115" s="47" t="s">
        <v>17</v>
      </c>
      <c r="L115" s="50"/>
    </row>
    <row r="116" spans="2:63" s="51" customFormat="1" ht="16.5" customHeight="1">
      <c r="B116" s="50"/>
      <c r="E116" s="257" t="str">
        <f>E7</f>
        <v xml:space="preserve">Generální oprava a úprava pavilonu nosorožců - ZHODNOCENÍ                              
</v>
      </c>
      <c r="F116" s="258"/>
      <c r="G116" s="258"/>
      <c r="H116" s="258"/>
      <c r="L116" s="50"/>
    </row>
    <row r="117" spans="2:63" s="51" customFormat="1" ht="12" customHeight="1">
      <c r="B117" s="50"/>
      <c r="C117" s="47" t="s">
        <v>120</v>
      </c>
      <c r="L117" s="50"/>
    </row>
    <row r="118" spans="2:63" s="51" customFormat="1" ht="16.5" customHeight="1">
      <c r="B118" s="50"/>
      <c r="E118" s="236" t="str">
        <f>E9</f>
        <v>61 - Vedlejší náklady - zhodnocení</v>
      </c>
      <c r="F118" s="256"/>
      <c r="G118" s="256"/>
      <c r="H118" s="256"/>
      <c r="L118" s="50"/>
    </row>
    <row r="119" spans="2:63" s="51" customFormat="1" ht="6.95" customHeight="1">
      <c r="B119" s="50"/>
      <c r="L119" s="50"/>
    </row>
    <row r="120" spans="2:63" s="51" customFormat="1" ht="12" customHeight="1">
      <c r="B120" s="50"/>
      <c r="C120" s="47" t="s">
        <v>21</v>
      </c>
      <c r="F120" s="48" t="str">
        <f>F12</f>
        <v>Dvůr Králové nad Labem</v>
      </c>
      <c r="I120" s="47" t="s">
        <v>23</v>
      </c>
      <c r="J120" s="110" t="str">
        <f>IF(J12="","",J12)</f>
        <v>3. 1. 2023</v>
      </c>
      <c r="L120" s="50"/>
    </row>
    <row r="121" spans="2:63" s="51" customFormat="1" ht="6.95" customHeight="1">
      <c r="B121" s="50"/>
      <c r="L121" s="50"/>
    </row>
    <row r="122" spans="2:63" s="51" customFormat="1" ht="40.15" customHeight="1">
      <c r="B122" s="50"/>
      <c r="C122" s="47" t="s">
        <v>25</v>
      </c>
      <c r="F122" s="48" t="str">
        <f>E15</f>
        <v>ZOO Dvůr Králové a.s., Štefánikova 1029, D.K.n.L.</v>
      </c>
      <c r="I122" s="47" t="s">
        <v>31</v>
      </c>
      <c r="J122" s="128" t="str">
        <f>E21</f>
        <v>Projektis DK s r.o., Legionářská 562, D.K.n.L.</v>
      </c>
      <c r="L122" s="50"/>
    </row>
    <row r="123" spans="2:63" s="51" customFormat="1" ht="15.2" customHeight="1">
      <c r="B123" s="50"/>
      <c r="C123" s="47" t="s">
        <v>29</v>
      </c>
      <c r="F123" s="48" t="str">
        <f>IF(E18="","",E18)</f>
        <v>Vyplň údaj</v>
      </c>
      <c r="I123" s="47" t="s">
        <v>34</v>
      </c>
      <c r="J123" s="128" t="str">
        <f>E24</f>
        <v>ing. V. Švehla</v>
      </c>
      <c r="L123" s="50"/>
    </row>
    <row r="124" spans="2:63" s="51" customFormat="1" ht="10.35" customHeight="1">
      <c r="B124" s="50"/>
      <c r="L124" s="50"/>
    </row>
    <row r="125" spans="2:63" s="146" customFormat="1" ht="29.25" customHeight="1">
      <c r="B125" s="142"/>
      <c r="C125" s="143" t="s">
        <v>231</v>
      </c>
      <c r="D125" s="144" t="s">
        <v>62</v>
      </c>
      <c r="E125" s="144" t="s">
        <v>58</v>
      </c>
      <c r="F125" s="144" t="s">
        <v>59</v>
      </c>
      <c r="G125" s="144" t="s">
        <v>232</v>
      </c>
      <c r="H125" s="144" t="s">
        <v>233</v>
      </c>
      <c r="I125" s="144" t="s">
        <v>234</v>
      </c>
      <c r="J125" s="144" t="s">
        <v>202</v>
      </c>
      <c r="K125" s="145" t="s">
        <v>235</v>
      </c>
      <c r="L125" s="142"/>
      <c r="M125" s="78" t="s">
        <v>1</v>
      </c>
      <c r="N125" s="79" t="s">
        <v>41</v>
      </c>
      <c r="O125" s="79" t="s">
        <v>236</v>
      </c>
      <c r="P125" s="79" t="s">
        <v>237</v>
      </c>
      <c r="Q125" s="79" t="s">
        <v>238</v>
      </c>
      <c r="R125" s="79" t="s">
        <v>239</v>
      </c>
      <c r="S125" s="79" t="s">
        <v>240</v>
      </c>
      <c r="T125" s="80" t="s">
        <v>241</v>
      </c>
    </row>
    <row r="126" spans="2:63" s="51" customFormat="1" ht="22.9" customHeight="1">
      <c r="B126" s="50"/>
      <c r="C126" s="84" t="s">
        <v>242</v>
      </c>
      <c r="J126" s="147">
        <f>BK126</f>
        <v>0</v>
      </c>
      <c r="L126" s="50"/>
      <c r="M126" s="81"/>
      <c r="N126" s="73"/>
      <c r="O126" s="73"/>
      <c r="P126" s="148">
        <f>P127</f>
        <v>0</v>
      </c>
      <c r="Q126" s="73"/>
      <c r="R126" s="148">
        <f>R127</f>
        <v>0</v>
      </c>
      <c r="S126" s="73"/>
      <c r="T126" s="149">
        <f>T127</f>
        <v>0</v>
      </c>
      <c r="AT126" s="38" t="s">
        <v>76</v>
      </c>
      <c r="AU126" s="38" t="s">
        <v>204</v>
      </c>
      <c r="BK126" s="150">
        <f>BK127</f>
        <v>0</v>
      </c>
    </row>
    <row r="127" spans="2:63" s="152" customFormat="1" ht="25.9" customHeight="1">
      <c r="B127" s="151"/>
      <c r="D127" s="153" t="s">
        <v>76</v>
      </c>
      <c r="E127" s="154" t="s">
        <v>2527</v>
      </c>
      <c r="F127" s="154" t="s">
        <v>2528</v>
      </c>
      <c r="J127" s="155">
        <f>BK127</f>
        <v>0</v>
      </c>
      <c r="L127" s="151"/>
      <c r="M127" s="156"/>
      <c r="P127" s="157">
        <f>P128+P130+P132+P134+P136+P138+P140+P142+P144</f>
        <v>0</v>
      </c>
      <c r="R127" s="157">
        <f>R128+R130+R132+R134+R136+R138+R140+R142+R144</f>
        <v>0</v>
      </c>
      <c r="T127" s="158">
        <f>T128+T130+T132+T134+T136+T138+T140+T142+T144</f>
        <v>0</v>
      </c>
      <c r="AR127" s="153" t="s">
        <v>95</v>
      </c>
      <c r="AT127" s="159" t="s">
        <v>76</v>
      </c>
      <c r="AU127" s="159" t="s">
        <v>77</v>
      </c>
      <c r="AY127" s="153" t="s">
        <v>245</v>
      </c>
      <c r="BK127" s="160">
        <f>BK128+BK130+BK132+BK134+BK136+BK138+BK140+BK142+BK144</f>
        <v>0</v>
      </c>
    </row>
    <row r="128" spans="2:63" s="152" customFormat="1" ht="22.9" customHeight="1">
      <c r="B128" s="151"/>
      <c r="D128" s="153" t="s">
        <v>76</v>
      </c>
      <c r="E128" s="161" t="s">
        <v>2529</v>
      </c>
      <c r="F128" s="161" t="s">
        <v>2530</v>
      </c>
      <c r="J128" s="162">
        <f>BK128</f>
        <v>0</v>
      </c>
      <c r="L128" s="151"/>
      <c r="M128" s="156"/>
      <c r="P128" s="157">
        <f>P129</f>
        <v>0</v>
      </c>
      <c r="R128" s="157">
        <f>R129</f>
        <v>0</v>
      </c>
      <c r="T128" s="158">
        <f>T129</f>
        <v>0</v>
      </c>
      <c r="AR128" s="153" t="s">
        <v>95</v>
      </c>
      <c r="AT128" s="159" t="s">
        <v>76</v>
      </c>
      <c r="AU128" s="159" t="s">
        <v>8</v>
      </c>
      <c r="AY128" s="153" t="s">
        <v>245</v>
      </c>
      <c r="BK128" s="160">
        <f>BK129</f>
        <v>0</v>
      </c>
    </row>
    <row r="129" spans="2:65" s="51" customFormat="1" ht="16.5" customHeight="1">
      <c r="B129" s="50"/>
      <c r="C129" s="163" t="s">
        <v>8</v>
      </c>
      <c r="D129" s="163" t="s">
        <v>248</v>
      </c>
      <c r="E129" s="164" t="s">
        <v>2531</v>
      </c>
      <c r="F129" s="165" t="s">
        <v>2530</v>
      </c>
      <c r="G129" s="166" t="s">
        <v>2142</v>
      </c>
      <c r="H129" s="167">
        <v>1</v>
      </c>
      <c r="I129" s="22"/>
      <c r="J129" s="168">
        <f>ROUND(I129*H129,0)</f>
        <v>0</v>
      </c>
      <c r="K129" s="165" t="s">
        <v>252</v>
      </c>
      <c r="L129" s="50"/>
      <c r="M129" s="169" t="s">
        <v>1</v>
      </c>
      <c r="N129" s="170" t="s">
        <v>42</v>
      </c>
      <c r="P129" s="171">
        <f>O129*H129</f>
        <v>0</v>
      </c>
      <c r="Q129" s="171">
        <v>0</v>
      </c>
      <c r="R129" s="171">
        <f>Q129*H129</f>
        <v>0</v>
      </c>
      <c r="S129" s="171">
        <v>0</v>
      </c>
      <c r="T129" s="172">
        <f>S129*H129</f>
        <v>0</v>
      </c>
      <c r="AR129" s="173" t="s">
        <v>2532</v>
      </c>
      <c r="AT129" s="173" t="s">
        <v>248</v>
      </c>
      <c r="AU129" s="173" t="s">
        <v>86</v>
      </c>
      <c r="AY129" s="38" t="s">
        <v>245</v>
      </c>
      <c r="BE129" s="174">
        <f>IF(N129="základní",J129,0)</f>
        <v>0</v>
      </c>
      <c r="BF129" s="174">
        <f>IF(N129="snížená",J129,0)</f>
        <v>0</v>
      </c>
      <c r="BG129" s="174">
        <f>IF(N129="zákl. přenesená",J129,0)</f>
        <v>0</v>
      </c>
      <c r="BH129" s="174">
        <f>IF(N129="sníž. přenesená",J129,0)</f>
        <v>0</v>
      </c>
      <c r="BI129" s="174">
        <f>IF(N129="nulová",J129,0)</f>
        <v>0</v>
      </c>
      <c r="BJ129" s="38" t="s">
        <v>8</v>
      </c>
      <c r="BK129" s="174">
        <f>ROUND(I129*H129,0)</f>
        <v>0</v>
      </c>
      <c r="BL129" s="38" t="s">
        <v>2532</v>
      </c>
      <c r="BM129" s="173" t="s">
        <v>2533</v>
      </c>
    </row>
    <row r="130" spans="2:65" s="152" customFormat="1" ht="22.9" customHeight="1">
      <c r="B130" s="151"/>
      <c r="D130" s="153" t="s">
        <v>76</v>
      </c>
      <c r="E130" s="161" t="s">
        <v>2534</v>
      </c>
      <c r="F130" s="161" t="s">
        <v>2535</v>
      </c>
      <c r="I130" s="21"/>
      <c r="J130" s="162">
        <f>BK130</f>
        <v>0</v>
      </c>
      <c r="L130" s="151"/>
      <c r="M130" s="156"/>
      <c r="P130" s="157">
        <f>P131</f>
        <v>0</v>
      </c>
      <c r="R130" s="157">
        <f>R131</f>
        <v>0</v>
      </c>
      <c r="T130" s="158">
        <f>T131</f>
        <v>0</v>
      </c>
      <c r="AR130" s="153" t="s">
        <v>95</v>
      </c>
      <c r="AT130" s="159" t="s">
        <v>76</v>
      </c>
      <c r="AU130" s="159" t="s">
        <v>8</v>
      </c>
      <c r="AY130" s="153" t="s">
        <v>245</v>
      </c>
      <c r="BK130" s="160">
        <f>BK131</f>
        <v>0</v>
      </c>
    </row>
    <row r="131" spans="2:65" s="51" customFormat="1" ht="16.5" customHeight="1">
      <c r="B131" s="50"/>
      <c r="C131" s="163" t="s">
        <v>86</v>
      </c>
      <c r="D131" s="163" t="s">
        <v>248</v>
      </c>
      <c r="E131" s="164" t="s">
        <v>2536</v>
      </c>
      <c r="F131" s="165" t="s">
        <v>2535</v>
      </c>
      <c r="G131" s="166" t="s">
        <v>2142</v>
      </c>
      <c r="H131" s="167">
        <v>1</v>
      </c>
      <c r="I131" s="22"/>
      <c r="J131" s="168">
        <f>ROUND(I131*H131,0)</f>
        <v>0</v>
      </c>
      <c r="K131" s="165" t="s">
        <v>252</v>
      </c>
      <c r="L131" s="50"/>
      <c r="M131" s="169" t="s">
        <v>1</v>
      </c>
      <c r="N131" s="170" t="s">
        <v>42</v>
      </c>
      <c r="P131" s="171">
        <f>O131*H131</f>
        <v>0</v>
      </c>
      <c r="Q131" s="171">
        <v>0</v>
      </c>
      <c r="R131" s="171">
        <f>Q131*H131</f>
        <v>0</v>
      </c>
      <c r="S131" s="171">
        <v>0</v>
      </c>
      <c r="T131" s="172">
        <f>S131*H131</f>
        <v>0</v>
      </c>
      <c r="AR131" s="173" t="s">
        <v>2532</v>
      </c>
      <c r="AT131" s="173" t="s">
        <v>248</v>
      </c>
      <c r="AU131" s="173" t="s">
        <v>86</v>
      </c>
      <c r="AY131" s="38" t="s">
        <v>245</v>
      </c>
      <c r="BE131" s="174">
        <f>IF(N131="základní",J131,0)</f>
        <v>0</v>
      </c>
      <c r="BF131" s="174">
        <f>IF(N131="snížená",J131,0)</f>
        <v>0</v>
      </c>
      <c r="BG131" s="174">
        <f>IF(N131="zákl. přenesená",J131,0)</f>
        <v>0</v>
      </c>
      <c r="BH131" s="174">
        <f>IF(N131="sníž. přenesená",J131,0)</f>
        <v>0</v>
      </c>
      <c r="BI131" s="174">
        <f>IF(N131="nulová",J131,0)</f>
        <v>0</v>
      </c>
      <c r="BJ131" s="38" t="s">
        <v>8</v>
      </c>
      <c r="BK131" s="174">
        <f>ROUND(I131*H131,0)</f>
        <v>0</v>
      </c>
      <c r="BL131" s="38" t="s">
        <v>2532</v>
      </c>
      <c r="BM131" s="173" t="s">
        <v>2537</v>
      </c>
    </row>
    <row r="132" spans="2:65" s="152" customFormat="1" ht="22.9" customHeight="1">
      <c r="B132" s="151"/>
      <c r="D132" s="153" t="s">
        <v>76</v>
      </c>
      <c r="E132" s="161" t="s">
        <v>2538</v>
      </c>
      <c r="F132" s="161" t="s">
        <v>2539</v>
      </c>
      <c r="I132" s="21"/>
      <c r="J132" s="162">
        <f>BK132</f>
        <v>0</v>
      </c>
      <c r="L132" s="151"/>
      <c r="M132" s="156"/>
      <c r="P132" s="157">
        <f>P133</f>
        <v>0</v>
      </c>
      <c r="R132" s="157">
        <f>R133</f>
        <v>0</v>
      </c>
      <c r="T132" s="158">
        <f>T133</f>
        <v>0</v>
      </c>
      <c r="AR132" s="153" t="s">
        <v>95</v>
      </c>
      <c r="AT132" s="159" t="s">
        <v>76</v>
      </c>
      <c r="AU132" s="159" t="s">
        <v>8</v>
      </c>
      <c r="AY132" s="153" t="s">
        <v>245</v>
      </c>
      <c r="BK132" s="160">
        <f>BK133</f>
        <v>0</v>
      </c>
    </row>
    <row r="133" spans="2:65" s="51" customFormat="1" ht="16.5" customHeight="1">
      <c r="B133" s="50"/>
      <c r="C133" s="163" t="s">
        <v>258</v>
      </c>
      <c r="D133" s="163" t="s">
        <v>248</v>
      </c>
      <c r="E133" s="164" t="s">
        <v>2540</v>
      </c>
      <c r="F133" s="165" t="s">
        <v>2539</v>
      </c>
      <c r="G133" s="166" t="s">
        <v>2142</v>
      </c>
      <c r="H133" s="167">
        <v>1</v>
      </c>
      <c r="I133" s="22"/>
      <c r="J133" s="168">
        <f>ROUND(I133*H133,0)</f>
        <v>0</v>
      </c>
      <c r="K133" s="165" t="s">
        <v>252</v>
      </c>
      <c r="L133" s="50"/>
      <c r="M133" s="169" t="s">
        <v>1</v>
      </c>
      <c r="N133" s="170" t="s">
        <v>42</v>
      </c>
      <c r="P133" s="171">
        <f>O133*H133</f>
        <v>0</v>
      </c>
      <c r="Q133" s="171">
        <v>0</v>
      </c>
      <c r="R133" s="171">
        <f>Q133*H133</f>
        <v>0</v>
      </c>
      <c r="S133" s="171">
        <v>0</v>
      </c>
      <c r="T133" s="172">
        <f>S133*H133</f>
        <v>0</v>
      </c>
      <c r="AR133" s="173" t="s">
        <v>2532</v>
      </c>
      <c r="AT133" s="173" t="s">
        <v>248</v>
      </c>
      <c r="AU133" s="173" t="s">
        <v>86</v>
      </c>
      <c r="AY133" s="38" t="s">
        <v>245</v>
      </c>
      <c r="BE133" s="174">
        <f>IF(N133="základní",J133,0)</f>
        <v>0</v>
      </c>
      <c r="BF133" s="174">
        <f>IF(N133="snížená",J133,0)</f>
        <v>0</v>
      </c>
      <c r="BG133" s="174">
        <f>IF(N133="zákl. přenesená",J133,0)</f>
        <v>0</v>
      </c>
      <c r="BH133" s="174">
        <f>IF(N133="sníž. přenesená",J133,0)</f>
        <v>0</v>
      </c>
      <c r="BI133" s="174">
        <f>IF(N133="nulová",J133,0)</f>
        <v>0</v>
      </c>
      <c r="BJ133" s="38" t="s">
        <v>8</v>
      </c>
      <c r="BK133" s="174">
        <f>ROUND(I133*H133,0)</f>
        <v>0</v>
      </c>
      <c r="BL133" s="38" t="s">
        <v>2532</v>
      </c>
      <c r="BM133" s="173" t="s">
        <v>2541</v>
      </c>
    </row>
    <row r="134" spans="2:65" s="152" customFormat="1" ht="22.9" customHeight="1">
      <c r="B134" s="151"/>
      <c r="D134" s="153" t="s">
        <v>76</v>
      </c>
      <c r="E134" s="161" t="s">
        <v>2542</v>
      </c>
      <c r="F134" s="161" t="s">
        <v>2543</v>
      </c>
      <c r="I134" s="21"/>
      <c r="J134" s="162">
        <f>BK134</f>
        <v>0</v>
      </c>
      <c r="L134" s="151"/>
      <c r="M134" s="156"/>
      <c r="P134" s="157">
        <f>P135</f>
        <v>0</v>
      </c>
      <c r="R134" s="157">
        <f>R135</f>
        <v>0</v>
      </c>
      <c r="T134" s="158">
        <f>T135</f>
        <v>0</v>
      </c>
      <c r="AR134" s="153" t="s">
        <v>95</v>
      </c>
      <c r="AT134" s="159" t="s">
        <v>76</v>
      </c>
      <c r="AU134" s="159" t="s">
        <v>8</v>
      </c>
      <c r="AY134" s="153" t="s">
        <v>245</v>
      </c>
      <c r="BK134" s="160">
        <f>BK135</f>
        <v>0</v>
      </c>
    </row>
    <row r="135" spans="2:65" s="51" customFormat="1" ht="16.5" customHeight="1">
      <c r="B135" s="50"/>
      <c r="C135" s="163" t="s">
        <v>92</v>
      </c>
      <c r="D135" s="163" t="s">
        <v>248</v>
      </c>
      <c r="E135" s="164" t="s">
        <v>2544</v>
      </c>
      <c r="F135" s="165" t="s">
        <v>2543</v>
      </c>
      <c r="G135" s="166" t="s">
        <v>2142</v>
      </c>
      <c r="H135" s="167">
        <v>1</v>
      </c>
      <c r="I135" s="22"/>
      <c r="J135" s="168">
        <f>ROUND(I135*H135,0)</f>
        <v>0</v>
      </c>
      <c r="K135" s="165" t="s">
        <v>252</v>
      </c>
      <c r="L135" s="50"/>
      <c r="M135" s="169" t="s">
        <v>1</v>
      </c>
      <c r="N135" s="170" t="s">
        <v>42</v>
      </c>
      <c r="P135" s="171">
        <f>O135*H135</f>
        <v>0</v>
      </c>
      <c r="Q135" s="171">
        <v>0</v>
      </c>
      <c r="R135" s="171">
        <f>Q135*H135</f>
        <v>0</v>
      </c>
      <c r="S135" s="171">
        <v>0</v>
      </c>
      <c r="T135" s="172">
        <f>S135*H135</f>
        <v>0</v>
      </c>
      <c r="AR135" s="173" t="s">
        <v>2532</v>
      </c>
      <c r="AT135" s="173" t="s">
        <v>248</v>
      </c>
      <c r="AU135" s="173" t="s">
        <v>86</v>
      </c>
      <c r="AY135" s="38" t="s">
        <v>245</v>
      </c>
      <c r="BE135" s="174">
        <f>IF(N135="základní",J135,0)</f>
        <v>0</v>
      </c>
      <c r="BF135" s="174">
        <f>IF(N135="snížená",J135,0)</f>
        <v>0</v>
      </c>
      <c r="BG135" s="174">
        <f>IF(N135="zákl. přenesená",J135,0)</f>
        <v>0</v>
      </c>
      <c r="BH135" s="174">
        <f>IF(N135="sníž. přenesená",J135,0)</f>
        <v>0</v>
      </c>
      <c r="BI135" s="174">
        <f>IF(N135="nulová",J135,0)</f>
        <v>0</v>
      </c>
      <c r="BJ135" s="38" t="s">
        <v>8</v>
      </c>
      <c r="BK135" s="174">
        <f>ROUND(I135*H135,0)</f>
        <v>0</v>
      </c>
      <c r="BL135" s="38" t="s">
        <v>2532</v>
      </c>
      <c r="BM135" s="173" t="s">
        <v>2545</v>
      </c>
    </row>
    <row r="136" spans="2:65" s="152" customFormat="1" ht="22.9" customHeight="1">
      <c r="B136" s="151"/>
      <c r="D136" s="153" t="s">
        <v>76</v>
      </c>
      <c r="E136" s="161" t="s">
        <v>2546</v>
      </c>
      <c r="F136" s="161" t="s">
        <v>2547</v>
      </c>
      <c r="I136" s="21"/>
      <c r="J136" s="162">
        <f>BK136</f>
        <v>0</v>
      </c>
      <c r="L136" s="151"/>
      <c r="M136" s="156"/>
      <c r="P136" s="157">
        <f>P137</f>
        <v>0</v>
      </c>
      <c r="R136" s="157">
        <f>R137</f>
        <v>0</v>
      </c>
      <c r="T136" s="158">
        <f>T137</f>
        <v>0</v>
      </c>
      <c r="AR136" s="153" t="s">
        <v>95</v>
      </c>
      <c r="AT136" s="159" t="s">
        <v>76</v>
      </c>
      <c r="AU136" s="159" t="s">
        <v>8</v>
      </c>
      <c r="AY136" s="153" t="s">
        <v>245</v>
      </c>
      <c r="BK136" s="160">
        <f>BK137</f>
        <v>0</v>
      </c>
    </row>
    <row r="137" spans="2:65" s="51" customFormat="1" ht="16.5" customHeight="1">
      <c r="B137" s="50"/>
      <c r="C137" s="163" t="s">
        <v>95</v>
      </c>
      <c r="D137" s="163" t="s">
        <v>248</v>
      </c>
      <c r="E137" s="164" t="s">
        <v>2548</v>
      </c>
      <c r="F137" s="165" t="s">
        <v>2547</v>
      </c>
      <c r="G137" s="166" t="s">
        <v>2142</v>
      </c>
      <c r="H137" s="167">
        <v>1</v>
      </c>
      <c r="I137" s="22"/>
      <c r="J137" s="168">
        <f>ROUND(I137*H137,0)</f>
        <v>0</v>
      </c>
      <c r="K137" s="165" t="s">
        <v>252</v>
      </c>
      <c r="L137" s="50"/>
      <c r="M137" s="169" t="s">
        <v>1</v>
      </c>
      <c r="N137" s="170" t="s">
        <v>42</v>
      </c>
      <c r="P137" s="171">
        <f>O137*H137</f>
        <v>0</v>
      </c>
      <c r="Q137" s="171">
        <v>0</v>
      </c>
      <c r="R137" s="171">
        <f>Q137*H137</f>
        <v>0</v>
      </c>
      <c r="S137" s="171">
        <v>0</v>
      </c>
      <c r="T137" s="172">
        <f>S137*H137</f>
        <v>0</v>
      </c>
      <c r="AR137" s="173" t="s">
        <v>2532</v>
      </c>
      <c r="AT137" s="173" t="s">
        <v>248</v>
      </c>
      <c r="AU137" s="173" t="s">
        <v>86</v>
      </c>
      <c r="AY137" s="38" t="s">
        <v>245</v>
      </c>
      <c r="BE137" s="174">
        <f>IF(N137="základní",J137,0)</f>
        <v>0</v>
      </c>
      <c r="BF137" s="174">
        <f>IF(N137="snížená",J137,0)</f>
        <v>0</v>
      </c>
      <c r="BG137" s="174">
        <f>IF(N137="zákl. přenesená",J137,0)</f>
        <v>0</v>
      </c>
      <c r="BH137" s="174">
        <f>IF(N137="sníž. přenesená",J137,0)</f>
        <v>0</v>
      </c>
      <c r="BI137" s="174">
        <f>IF(N137="nulová",J137,0)</f>
        <v>0</v>
      </c>
      <c r="BJ137" s="38" t="s">
        <v>8</v>
      </c>
      <c r="BK137" s="174">
        <f>ROUND(I137*H137,0)</f>
        <v>0</v>
      </c>
      <c r="BL137" s="38" t="s">
        <v>2532</v>
      </c>
      <c r="BM137" s="173" t="s">
        <v>2549</v>
      </c>
    </row>
    <row r="138" spans="2:65" s="152" customFormat="1" ht="22.9" customHeight="1">
      <c r="B138" s="151"/>
      <c r="D138" s="153" t="s">
        <v>76</v>
      </c>
      <c r="E138" s="161" t="s">
        <v>2550</v>
      </c>
      <c r="F138" s="161" t="s">
        <v>2551</v>
      </c>
      <c r="I138" s="21"/>
      <c r="J138" s="162">
        <f>BK138</f>
        <v>0</v>
      </c>
      <c r="L138" s="151"/>
      <c r="M138" s="156"/>
      <c r="P138" s="157">
        <f>P139</f>
        <v>0</v>
      </c>
      <c r="R138" s="157">
        <f>R139</f>
        <v>0</v>
      </c>
      <c r="T138" s="158">
        <f>T139</f>
        <v>0</v>
      </c>
      <c r="AR138" s="153" t="s">
        <v>95</v>
      </c>
      <c r="AT138" s="159" t="s">
        <v>76</v>
      </c>
      <c r="AU138" s="159" t="s">
        <v>8</v>
      </c>
      <c r="AY138" s="153" t="s">
        <v>245</v>
      </c>
      <c r="BK138" s="160">
        <f>BK139</f>
        <v>0</v>
      </c>
    </row>
    <row r="139" spans="2:65" s="51" customFormat="1" ht="16.5" customHeight="1">
      <c r="B139" s="50"/>
      <c r="C139" s="163" t="s">
        <v>293</v>
      </c>
      <c r="D139" s="163" t="s">
        <v>248</v>
      </c>
      <c r="E139" s="164" t="s">
        <v>2552</v>
      </c>
      <c r="F139" s="165" t="s">
        <v>2551</v>
      </c>
      <c r="G139" s="166" t="s">
        <v>2142</v>
      </c>
      <c r="H139" s="167">
        <v>1</v>
      </c>
      <c r="I139" s="22"/>
      <c r="J139" s="168">
        <f>ROUND(I139*H139,0)</f>
        <v>0</v>
      </c>
      <c r="K139" s="165" t="s">
        <v>252</v>
      </c>
      <c r="L139" s="50"/>
      <c r="M139" s="169" t="s">
        <v>1</v>
      </c>
      <c r="N139" s="170" t="s">
        <v>42</v>
      </c>
      <c r="P139" s="171">
        <f>O139*H139</f>
        <v>0</v>
      </c>
      <c r="Q139" s="171">
        <v>0</v>
      </c>
      <c r="R139" s="171">
        <f>Q139*H139</f>
        <v>0</v>
      </c>
      <c r="S139" s="171">
        <v>0</v>
      </c>
      <c r="T139" s="172">
        <f>S139*H139</f>
        <v>0</v>
      </c>
      <c r="AR139" s="173" t="s">
        <v>2532</v>
      </c>
      <c r="AT139" s="173" t="s">
        <v>248</v>
      </c>
      <c r="AU139" s="173" t="s">
        <v>86</v>
      </c>
      <c r="AY139" s="38" t="s">
        <v>245</v>
      </c>
      <c r="BE139" s="174">
        <f>IF(N139="základní",J139,0)</f>
        <v>0</v>
      </c>
      <c r="BF139" s="174">
        <f>IF(N139="snížená",J139,0)</f>
        <v>0</v>
      </c>
      <c r="BG139" s="174">
        <f>IF(N139="zákl. přenesená",J139,0)</f>
        <v>0</v>
      </c>
      <c r="BH139" s="174">
        <f>IF(N139="sníž. přenesená",J139,0)</f>
        <v>0</v>
      </c>
      <c r="BI139" s="174">
        <f>IF(N139="nulová",J139,0)</f>
        <v>0</v>
      </c>
      <c r="BJ139" s="38" t="s">
        <v>8</v>
      </c>
      <c r="BK139" s="174">
        <f>ROUND(I139*H139,0)</f>
        <v>0</v>
      </c>
      <c r="BL139" s="38" t="s">
        <v>2532</v>
      </c>
      <c r="BM139" s="173" t="s">
        <v>2553</v>
      </c>
    </row>
    <row r="140" spans="2:65" s="152" customFormat="1" ht="22.9" customHeight="1">
      <c r="B140" s="151"/>
      <c r="D140" s="153" t="s">
        <v>76</v>
      </c>
      <c r="E140" s="161" t="s">
        <v>2554</v>
      </c>
      <c r="F140" s="161" t="s">
        <v>2555</v>
      </c>
      <c r="I140" s="21"/>
      <c r="J140" s="162">
        <f>BK140</f>
        <v>0</v>
      </c>
      <c r="L140" s="151"/>
      <c r="M140" s="156"/>
      <c r="P140" s="157">
        <f>P141</f>
        <v>0</v>
      </c>
      <c r="R140" s="157">
        <f>R141</f>
        <v>0</v>
      </c>
      <c r="T140" s="158">
        <f>T141</f>
        <v>0</v>
      </c>
      <c r="AR140" s="153" t="s">
        <v>95</v>
      </c>
      <c r="AT140" s="159" t="s">
        <v>76</v>
      </c>
      <c r="AU140" s="159" t="s">
        <v>8</v>
      </c>
      <c r="AY140" s="153" t="s">
        <v>245</v>
      </c>
      <c r="BK140" s="160">
        <f>BK141</f>
        <v>0</v>
      </c>
    </row>
    <row r="141" spans="2:65" s="51" customFormat="1" ht="16.5" customHeight="1">
      <c r="B141" s="50"/>
      <c r="C141" s="163" t="s">
        <v>301</v>
      </c>
      <c r="D141" s="163" t="s">
        <v>248</v>
      </c>
      <c r="E141" s="164" t="s">
        <v>2556</v>
      </c>
      <c r="F141" s="165" t="s">
        <v>2555</v>
      </c>
      <c r="G141" s="166" t="s">
        <v>2142</v>
      </c>
      <c r="H141" s="167">
        <v>1</v>
      </c>
      <c r="I141" s="22"/>
      <c r="J141" s="168">
        <f>ROUND(I141*H141,0)</f>
        <v>0</v>
      </c>
      <c r="K141" s="165" t="s">
        <v>252</v>
      </c>
      <c r="L141" s="50"/>
      <c r="M141" s="169" t="s">
        <v>1</v>
      </c>
      <c r="N141" s="170" t="s">
        <v>42</v>
      </c>
      <c r="P141" s="171">
        <f>O141*H141</f>
        <v>0</v>
      </c>
      <c r="Q141" s="171">
        <v>0</v>
      </c>
      <c r="R141" s="171">
        <f>Q141*H141</f>
        <v>0</v>
      </c>
      <c r="S141" s="171">
        <v>0</v>
      </c>
      <c r="T141" s="172">
        <f>S141*H141</f>
        <v>0</v>
      </c>
      <c r="AR141" s="173" t="s">
        <v>2532</v>
      </c>
      <c r="AT141" s="173" t="s">
        <v>248</v>
      </c>
      <c r="AU141" s="173" t="s">
        <v>86</v>
      </c>
      <c r="AY141" s="38" t="s">
        <v>245</v>
      </c>
      <c r="BE141" s="174">
        <f>IF(N141="základní",J141,0)</f>
        <v>0</v>
      </c>
      <c r="BF141" s="174">
        <f>IF(N141="snížená",J141,0)</f>
        <v>0</v>
      </c>
      <c r="BG141" s="174">
        <f>IF(N141="zákl. přenesená",J141,0)</f>
        <v>0</v>
      </c>
      <c r="BH141" s="174">
        <f>IF(N141="sníž. přenesená",J141,0)</f>
        <v>0</v>
      </c>
      <c r="BI141" s="174">
        <f>IF(N141="nulová",J141,0)</f>
        <v>0</v>
      </c>
      <c r="BJ141" s="38" t="s">
        <v>8</v>
      </c>
      <c r="BK141" s="174">
        <f>ROUND(I141*H141,0)</f>
        <v>0</v>
      </c>
      <c r="BL141" s="38" t="s">
        <v>2532</v>
      </c>
      <c r="BM141" s="173" t="s">
        <v>2557</v>
      </c>
    </row>
    <row r="142" spans="2:65" s="152" customFormat="1" ht="22.9" customHeight="1">
      <c r="B142" s="151"/>
      <c r="D142" s="153" t="s">
        <v>76</v>
      </c>
      <c r="E142" s="161" t="s">
        <v>2558</v>
      </c>
      <c r="F142" s="161" t="s">
        <v>2559</v>
      </c>
      <c r="I142" s="21"/>
      <c r="J142" s="162">
        <f>BK142</f>
        <v>0</v>
      </c>
      <c r="L142" s="151"/>
      <c r="M142" s="156"/>
      <c r="P142" s="157">
        <f>P143</f>
        <v>0</v>
      </c>
      <c r="R142" s="157">
        <f>R143</f>
        <v>0</v>
      </c>
      <c r="T142" s="158">
        <f>T143</f>
        <v>0</v>
      </c>
      <c r="AR142" s="153" t="s">
        <v>95</v>
      </c>
      <c r="AT142" s="159" t="s">
        <v>76</v>
      </c>
      <c r="AU142" s="159" t="s">
        <v>8</v>
      </c>
      <c r="AY142" s="153" t="s">
        <v>245</v>
      </c>
      <c r="BK142" s="160">
        <f>BK143</f>
        <v>0</v>
      </c>
    </row>
    <row r="143" spans="2:65" s="51" customFormat="1" ht="16.5" customHeight="1">
      <c r="B143" s="50"/>
      <c r="C143" s="163" t="s">
        <v>309</v>
      </c>
      <c r="D143" s="163" t="s">
        <v>248</v>
      </c>
      <c r="E143" s="164" t="s">
        <v>2560</v>
      </c>
      <c r="F143" s="165" t="s">
        <v>2561</v>
      </c>
      <c r="G143" s="166" t="s">
        <v>2142</v>
      </c>
      <c r="H143" s="167">
        <v>1</v>
      </c>
      <c r="I143" s="22"/>
      <c r="J143" s="168">
        <f>ROUND(I143*H143,0)</f>
        <v>0</v>
      </c>
      <c r="K143" s="165" t="s">
        <v>252</v>
      </c>
      <c r="L143" s="50"/>
      <c r="M143" s="169" t="s">
        <v>1</v>
      </c>
      <c r="N143" s="170" t="s">
        <v>42</v>
      </c>
      <c r="P143" s="171">
        <f>O143*H143</f>
        <v>0</v>
      </c>
      <c r="Q143" s="171">
        <v>0</v>
      </c>
      <c r="R143" s="171">
        <f>Q143*H143</f>
        <v>0</v>
      </c>
      <c r="S143" s="171">
        <v>0</v>
      </c>
      <c r="T143" s="172">
        <f>S143*H143</f>
        <v>0</v>
      </c>
      <c r="AR143" s="173" t="s">
        <v>2532</v>
      </c>
      <c r="AT143" s="173" t="s">
        <v>248</v>
      </c>
      <c r="AU143" s="173" t="s">
        <v>86</v>
      </c>
      <c r="AY143" s="38" t="s">
        <v>245</v>
      </c>
      <c r="BE143" s="174">
        <f>IF(N143="základní",J143,0)</f>
        <v>0</v>
      </c>
      <c r="BF143" s="174">
        <f>IF(N143="snížená",J143,0)</f>
        <v>0</v>
      </c>
      <c r="BG143" s="174">
        <f>IF(N143="zákl. přenesená",J143,0)</f>
        <v>0</v>
      </c>
      <c r="BH143" s="174">
        <f>IF(N143="sníž. přenesená",J143,0)</f>
        <v>0</v>
      </c>
      <c r="BI143" s="174">
        <f>IF(N143="nulová",J143,0)</f>
        <v>0</v>
      </c>
      <c r="BJ143" s="38" t="s">
        <v>8</v>
      </c>
      <c r="BK143" s="174">
        <f>ROUND(I143*H143,0)</f>
        <v>0</v>
      </c>
      <c r="BL143" s="38" t="s">
        <v>2532</v>
      </c>
      <c r="BM143" s="173" t="s">
        <v>2562</v>
      </c>
    </row>
    <row r="144" spans="2:65" s="152" customFormat="1" ht="22.9" customHeight="1">
      <c r="B144" s="151"/>
      <c r="D144" s="153" t="s">
        <v>76</v>
      </c>
      <c r="E144" s="161" t="s">
        <v>2563</v>
      </c>
      <c r="F144" s="161" t="s">
        <v>2564</v>
      </c>
      <c r="I144" s="21"/>
      <c r="J144" s="162">
        <f>BK144</f>
        <v>0</v>
      </c>
      <c r="L144" s="151"/>
      <c r="M144" s="156"/>
      <c r="P144" s="157">
        <f>P145</f>
        <v>0</v>
      </c>
      <c r="R144" s="157">
        <f>R145</f>
        <v>0</v>
      </c>
      <c r="T144" s="158">
        <f>T145</f>
        <v>0</v>
      </c>
      <c r="AR144" s="153" t="s">
        <v>95</v>
      </c>
      <c r="AT144" s="159" t="s">
        <v>76</v>
      </c>
      <c r="AU144" s="159" t="s">
        <v>8</v>
      </c>
      <c r="AY144" s="153" t="s">
        <v>245</v>
      </c>
      <c r="BK144" s="160">
        <f>BK145</f>
        <v>0</v>
      </c>
    </row>
    <row r="145" spans="2:65" s="51" customFormat="1" ht="16.5" customHeight="1">
      <c r="B145" s="50"/>
      <c r="C145" s="163" t="s">
        <v>317</v>
      </c>
      <c r="D145" s="163" t="s">
        <v>248</v>
      </c>
      <c r="E145" s="164" t="s">
        <v>2565</v>
      </c>
      <c r="F145" s="165" t="s">
        <v>2564</v>
      </c>
      <c r="G145" s="166" t="s">
        <v>2142</v>
      </c>
      <c r="H145" s="167">
        <v>1</v>
      </c>
      <c r="I145" s="22"/>
      <c r="J145" s="168">
        <f>ROUND(I145*H145,0)</f>
        <v>0</v>
      </c>
      <c r="K145" s="165" t="s">
        <v>252</v>
      </c>
      <c r="L145" s="50"/>
      <c r="M145" s="215" t="s">
        <v>1</v>
      </c>
      <c r="N145" s="216" t="s">
        <v>42</v>
      </c>
      <c r="O145" s="211"/>
      <c r="P145" s="212">
        <f>O145*H145</f>
        <v>0</v>
      </c>
      <c r="Q145" s="212">
        <v>0</v>
      </c>
      <c r="R145" s="212">
        <f>Q145*H145</f>
        <v>0</v>
      </c>
      <c r="S145" s="212">
        <v>0</v>
      </c>
      <c r="T145" s="213">
        <f>S145*H145</f>
        <v>0</v>
      </c>
      <c r="AR145" s="173" t="s">
        <v>2532</v>
      </c>
      <c r="AT145" s="173" t="s">
        <v>248</v>
      </c>
      <c r="AU145" s="173" t="s">
        <v>86</v>
      </c>
      <c r="AY145" s="38" t="s">
        <v>245</v>
      </c>
      <c r="BE145" s="174">
        <f>IF(N145="základní",J145,0)</f>
        <v>0</v>
      </c>
      <c r="BF145" s="174">
        <f>IF(N145="snížená",J145,0)</f>
        <v>0</v>
      </c>
      <c r="BG145" s="174">
        <f>IF(N145="zákl. přenesená",J145,0)</f>
        <v>0</v>
      </c>
      <c r="BH145" s="174">
        <f>IF(N145="sníž. přenesená",J145,0)</f>
        <v>0</v>
      </c>
      <c r="BI145" s="174">
        <f>IF(N145="nulová",J145,0)</f>
        <v>0</v>
      </c>
      <c r="BJ145" s="38" t="s">
        <v>8</v>
      </c>
      <c r="BK145" s="174">
        <f>ROUND(I145*H145,0)</f>
        <v>0</v>
      </c>
      <c r="BL145" s="38" t="s">
        <v>2532</v>
      </c>
      <c r="BM145" s="173" t="s">
        <v>2566</v>
      </c>
    </row>
    <row r="146" spans="2:65" s="51" customFormat="1" ht="6.95" customHeight="1">
      <c r="B146" s="63"/>
      <c r="C146" s="64"/>
      <c r="D146" s="64"/>
      <c r="E146" s="64"/>
      <c r="F146" s="64"/>
      <c r="G146" s="64"/>
      <c r="H146" s="64"/>
      <c r="I146" s="64"/>
      <c r="J146" s="64"/>
      <c r="K146" s="64"/>
      <c r="L146" s="50"/>
    </row>
  </sheetData>
  <sheetProtection password="D62F" sheet="1" objects="1" scenarios="1"/>
  <autoFilter ref="C125:K145"/>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48"/>
  <sheetViews>
    <sheetView showGridLines="0" workbookViewId="0">
      <selection activeCell="D6" sqref="D6:F6"/>
    </sheetView>
  </sheetViews>
  <sheetFormatPr defaultRowHeight="11.25"/>
  <cols>
    <col min="1" max="1" width="8.33203125" customWidth="1"/>
    <col min="2" max="2" width="1.6640625" customWidth="1"/>
    <col min="3" max="3" width="25" customWidth="1"/>
    <col min="4" max="4" width="75.83203125" customWidth="1"/>
    <col min="5" max="5" width="13.33203125" customWidth="1"/>
    <col min="6" max="6" width="20" customWidth="1"/>
    <col min="7" max="7" width="1.6640625" customWidth="1"/>
    <col min="8" max="8" width="8.33203125" customWidth="1"/>
  </cols>
  <sheetData>
    <row r="1" spans="2:8" ht="11.25" customHeight="1"/>
    <row r="2" spans="2:8" ht="36.950000000000003" customHeight="1"/>
    <row r="3" spans="2:8" ht="6.95" customHeight="1">
      <c r="B3" s="4"/>
      <c r="C3" s="5"/>
      <c r="D3" s="5"/>
      <c r="E3" s="5"/>
      <c r="F3" s="5"/>
      <c r="G3" s="5"/>
      <c r="H3" s="6"/>
    </row>
    <row r="4" spans="2:8" ht="24.95" customHeight="1">
      <c r="B4" s="6"/>
      <c r="C4" s="7" t="s">
        <v>2567</v>
      </c>
      <c r="H4" s="6"/>
    </row>
    <row r="5" spans="2:8" ht="12" customHeight="1">
      <c r="B5" s="6"/>
      <c r="C5" s="8" t="s">
        <v>14</v>
      </c>
      <c r="D5" s="261" t="s">
        <v>15</v>
      </c>
      <c r="E5" s="262"/>
      <c r="F5" s="262"/>
      <c r="H5" s="6"/>
    </row>
    <row r="6" spans="2:8" ht="36.950000000000003" customHeight="1">
      <c r="B6" s="6"/>
      <c r="C6" s="9" t="s">
        <v>17</v>
      </c>
      <c r="D6" s="263" t="s">
        <v>18</v>
      </c>
      <c r="E6" s="262"/>
      <c r="F6" s="262"/>
      <c r="H6" s="6"/>
    </row>
    <row r="7" spans="2:8" ht="16.5" customHeight="1">
      <c r="B7" s="6"/>
      <c r="C7" s="10" t="s">
        <v>23</v>
      </c>
      <c r="D7" s="16" t="str">
        <f>'Rekapitulace stavby'!AN8</f>
        <v>3. 1. 2023</v>
      </c>
      <c r="H7" s="6"/>
    </row>
    <row r="8" spans="2:8" s="1" customFormat="1" ht="10.9" customHeight="1">
      <c r="B8" s="13"/>
      <c r="H8" s="13"/>
    </row>
    <row r="9" spans="2:8" s="2" customFormat="1" ht="29.25" customHeight="1">
      <c r="B9" s="17"/>
      <c r="C9" s="18" t="s">
        <v>58</v>
      </c>
      <c r="D9" s="19" t="s">
        <v>59</v>
      </c>
      <c r="E9" s="19" t="s">
        <v>232</v>
      </c>
      <c r="F9" s="20" t="s">
        <v>2568</v>
      </c>
      <c r="H9" s="17"/>
    </row>
    <row r="10" spans="2:8" s="1" customFormat="1" ht="26.45" customHeight="1">
      <c r="B10" s="13"/>
      <c r="C10" s="28" t="s">
        <v>2569</v>
      </c>
      <c r="D10" s="28" t="s">
        <v>83</v>
      </c>
      <c r="H10" s="13"/>
    </row>
    <row r="11" spans="2:8" s="1" customFormat="1" ht="16.899999999999999" customHeight="1">
      <c r="B11" s="13"/>
      <c r="C11" s="29" t="s">
        <v>101</v>
      </c>
      <c r="D11" s="30" t="s">
        <v>102</v>
      </c>
      <c r="E11" s="31" t="s">
        <v>1</v>
      </c>
      <c r="F11" s="32">
        <v>778.37</v>
      </c>
      <c r="H11" s="13"/>
    </row>
    <row r="12" spans="2:8" s="1" customFormat="1" ht="16.899999999999999" customHeight="1">
      <c r="B12" s="13"/>
      <c r="C12" s="33" t="s">
        <v>1</v>
      </c>
      <c r="D12" s="33" t="s">
        <v>640</v>
      </c>
      <c r="E12" s="3" t="s">
        <v>1</v>
      </c>
      <c r="F12" s="34">
        <v>29.617999999999999</v>
      </c>
      <c r="H12" s="13"/>
    </row>
    <row r="13" spans="2:8" s="1" customFormat="1" ht="16.899999999999999" customHeight="1">
      <c r="B13" s="13"/>
      <c r="C13" s="33" t="s">
        <v>1</v>
      </c>
      <c r="D13" s="33" t="s">
        <v>641</v>
      </c>
      <c r="E13" s="3" t="s">
        <v>1</v>
      </c>
      <c r="F13" s="34">
        <v>27.544</v>
      </c>
      <c r="H13" s="13"/>
    </row>
    <row r="14" spans="2:8" s="1" customFormat="1" ht="16.899999999999999" customHeight="1">
      <c r="B14" s="13"/>
      <c r="C14" s="33" t="s">
        <v>1</v>
      </c>
      <c r="D14" s="33" t="s">
        <v>642</v>
      </c>
      <c r="E14" s="3" t="s">
        <v>1</v>
      </c>
      <c r="F14" s="34">
        <v>179.196</v>
      </c>
      <c r="H14" s="13"/>
    </row>
    <row r="15" spans="2:8" s="1" customFormat="1" ht="16.899999999999999" customHeight="1">
      <c r="B15" s="13"/>
      <c r="C15" s="33" t="s">
        <v>1</v>
      </c>
      <c r="D15" s="33" t="s">
        <v>643</v>
      </c>
      <c r="E15" s="3" t="s">
        <v>1</v>
      </c>
      <c r="F15" s="34">
        <v>50.079000000000001</v>
      </c>
      <c r="H15" s="13"/>
    </row>
    <row r="16" spans="2:8" s="1" customFormat="1" ht="16.899999999999999" customHeight="1">
      <c r="B16" s="13"/>
      <c r="C16" s="33" t="s">
        <v>1</v>
      </c>
      <c r="D16" s="33" t="s">
        <v>481</v>
      </c>
      <c r="E16" s="3" t="s">
        <v>1</v>
      </c>
      <c r="F16" s="34">
        <v>7.02</v>
      </c>
      <c r="H16" s="13"/>
    </row>
    <row r="17" spans="2:8" s="1" customFormat="1" ht="16.899999999999999" customHeight="1">
      <c r="B17" s="13"/>
      <c r="C17" s="33" t="s">
        <v>1</v>
      </c>
      <c r="D17" s="33" t="s">
        <v>644</v>
      </c>
      <c r="E17" s="3" t="s">
        <v>1</v>
      </c>
      <c r="F17" s="34">
        <v>55.357999999999997</v>
      </c>
      <c r="H17" s="13"/>
    </row>
    <row r="18" spans="2:8" s="1" customFormat="1" ht="16.899999999999999" customHeight="1">
      <c r="B18" s="13"/>
      <c r="C18" s="33" t="s">
        <v>1</v>
      </c>
      <c r="D18" s="33" t="s">
        <v>534</v>
      </c>
      <c r="E18" s="3" t="s">
        <v>1</v>
      </c>
      <c r="F18" s="34">
        <v>-3.927</v>
      </c>
      <c r="H18" s="13"/>
    </row>
    <row r="19" spans="2:8" s="1" customFormat="1" ht="16.899999999999999" customHeight="1">
      <c r="B19" s="13"/>
      <c r="C19" s="33" t="s">
        <v>1</v>
      </c>
      <c r="D19" s="33" t="s">
        <v>535</v>
      </c>
      <c r="E19" s="3" t="s">
        <v>1</v>
      </c>
      <c r="F19" s="34">
        <v>-4.4720000000000004</v>
      </c>
      <c r="H19" s="13"/>
    </row>
    <row r="20" spans="2:8" s="1" customFormat="1" ht="16.899999999999999" customHeight="1">
      <c r="B20" s="13"/>
      <c r="C20" s="33" t="s">
        <v>1</v>
      </c>
      <c r="D20" s="33" t="s">
        <v>536</v>
      </c>
      <c r="E20" s="3" t="s">
        <v>1</v>
      </c>
      <c r="F20" s="34">
        <v>-2.31</v>
      </c>
      <c r="H20" s="13"/>
    </row>
    <row r="21" spans="2:8" s="1" customFormat="1" ht="16.899999999999999" customHeight="1">
      <c r="B21" s="13"/>
      <c r="C21" s="33" t="s">
        <v>1</v>
      </c>
      <c r="D21" s="33" t="s">
        <v>520</v>
      </c>
      <c r="E21" s="3" t="s">
        <v>1</v>
      </c>
      <c r="F21" s="34">
        <v>7.7329999999999997</v>
      </c>
      <c r="H21" s="13"/>
    </row>
    <row r="22" spans="2:8" s="1" customFormat="1" ht="16.899999999999999" customHeight="1">
      <c r="B22" s="13"/>
      <c r="C22" s="33" t="s">
        <v>1</v>
      </c>
      <c r="D22" s="33" t="s">
        <v>528</v>
      </c>
      <c r="E22" s="3" t="s">
        <v>1</v>
      </c>
      <c r="F22" s="34">
        <v>6.4950000000000001</v>
      </c>
      <c r="H22" s="13"/>
    </row>
    <row r="23" spans="2:8" s="1" customFormat="1" ht="16.899999999999999" customHeight="1">
      <c r="B23" s="13"/>
      <c r="C23" s="33" t="s">
        <v>1</v>
      </c>
      <c r="D23" s="33" t="s">
        <v>537</v>
      </c>
      <c r="E23" s="3" t="s">
        <v>1</v>
      </c>
      <c r="F23" s="34">
        <v>74.540999999999997</v>
      </c>
      <c r="H23" s="13"/>
    </row>
    <row r="24" spans="2:8" s="1" customFormat="1" ht="16.899999999999999" customHeight="1">
      <c r="B24" s="13"/>
      <c r="C24" s="33" t="s">
        <v>1</v>
      </c>
      <c r="D24" s="33" t="s">
        <v>522</v>
      </c>
      <c r="E24" s="3" t="s">
        <v>1</v>
      </c>
      <c r="F24" s="34">
        <v>4.03</v>
      </c>
      <c r="H24" s="13"/>
    </row>
    <row r="25" spans="2:8" s="1" customFormat="1" ht="16.899999999999999" customHeight="1">
      <c r="B25" s="13"/>
      <c r="C25" s="33" t="s">
        <v>1</v>
      </c>
      <c r="D25" s="33" t="s">
        <v>529</v>
      </c>
      <c r="E25" s="3" t="s">
        <v>1</v>
      </c>
      <c r="F25" s="34">
        <v>3.0630000000000002</v>
      </c>
      <c r="H25" s="13"/>
    </row>
    <row r="26" spans="2:8" s="1" customFormat="1" ht="16.899999999999999" customHeight="1">
      <c r="B26" s="13"/>
      <c r="C26" s="33" t="s">
        <v>1</v>
      </c>
      <c r="D26" s="33" t="s">
        <v>538</v>
      </c>
      <c r="E26" s="3" t="s">
        <v>1</v>
      </c>
      <c r="F26" s="34">
        <v>42.713999999999999</v>
      </c>
      <c r="H26" s="13"/>
    </row>
    <row r="27" spans="2:8" s="1" customFormat="1" ht="16.899999999999999" customHeight="1">
      <c r="B27" s="13"/>
      <c r="C27" s="33" t="s">
        <v>1</v>
      </c>
      <c r="D27" s="33" t="s">
        <v>539</v>
      </c>
      <c r="E27" s="3" t="s">
        <v>1</v>
      </c>
      <c r="F27" s="34">
        <v>-2.6</v>
      </c>
      <c r="H27" s="13"/>
    </row>
    <row r="28" spans="2:8" s="1" customFormat="1" ht="16.899999999999999" customHeight="1">
      <c r="B28" s="13"/>
      <c r="C28" s="33" t="s">
        <v>1</v>
      </c>
      <c r="D28" s="33" t="s">
        <v>540</v>
      </c>
      <c r="E28" s="3" t="s">
        <v>1</v>
      </c>
      <c r="F28" s="34">
        <v>-3.19</v>
      </c>
      <c r="H28" s="13"/>
    </row>
    <row r="29" spans="2:8" s="1" customFormat="1" ht="16.899999999999999" customHeight="1">
      <c r="B29" s="13"/>
      <c r="C29" s="33" t="s">
        <v>1</v>
      </c>
      <c r="D29" s="33" t="s">
        <v>645</v>
      </c>
      <c r="E29" s="3" t="s">
        <v>1</v>
      </c>
      <c r="F29" s="34">
        <v>30.523</v>
      </c>
      <c r="H29" s="13"/>
    </row>
    <row r="30" spans="2:8" s="1" customFormat="1" ht="16.899999999999999" customHeight="1">
      <c r="B30" s="13"/>
      <c r="C30" s="33" t="s">
        <v>1</v>
      </c>
      <c r="D30" s="33" t="s">
        <v>646</v>
      </c>
      <c r="E30" s="3" t="s">
        <v>1</v>
      </c>
      <c r="F30" s="34">
        <v>24.417999999999999</v>
      </c>
      <c r="H30" s="13"/>
    </row>
    <row r="31" spans="2:8" s="1" customFormat="1" ht="16.899999999999999" customHeight="1">
      <c r="B31" s="13"/>
      <c r="C31" s="33" t="s">
        <v>1</v>
      </c>
      <c r="D31" s="33" t="s">
        <v>647</v>
      </c>
      <c r="E31" s="3" t="s">
        <v>1</v>
      </c>
      <c r="F31" s="34">
        <v>226.23699999999999</v>
      </c>
      <c r="H31" s="13"/>
    </row>
    <row r="32" spans="2:8" s="1" customFormat="1" ht="16.899999999999999" customHeight="1">
      <c r="B32" s="13"/>
      <c r="C32" s="33" t="s">
        <v>1</v>
      </c>
      <c r="D32" s="33" t="s">
        <v>542</v>
      </c>
      <c r="E32" s="3" t="s">
        <v>1</v>
      </c>
      <c r="F32" s="34">
        <v>-19.14</v>
      </c>
      <c r="H32" s="13"/>
    </row>
    <row r="33" spans="2:8" s="1" customFormat="1" ht="16.899999999999999" customHeight="1">
      <c r="B33" s="13"/>
      <c r="C33" s="33" t="s">
        <v>1</v>
      </c>
      <c r="D33" s="33" t="s">
        <v>543</v>
      </c>
      <c r="E33" s="3" t="s">
        <v>1</v>
      </c>
      <c r="F33" s="34">
        <v>-2.1</v>
      </c>
      <c r="H33" s="13"/>
    </row>
    <row r="34" spans="2:8" s="1" customFormat="1" ht="16.899999999999999" customHeight="1">
      <c r="B34" s="13"/>
      <c r="C34" s="33" t="s">
        <v>1</v>
      </c>
      <c r="D34" s="33" t="s">
        <v>544</v>
      </c>
      <c r="E34" s="3" t="s">
        <v>1</v>
      </c>
      <c r="F34" s="34">
        <v>-7.1280000000000001</v>
      </c>
      <c r="H34" s="13"/>
    </row>
    <row r="35" spans="2:8" s="1" customFormat="1" ht="16.899999999999999" customHeight="1">
      <c r="B35" s="13"/>
      <c r="C35" s="33" t="s">
        <v>1</v>
      </c>
      <c r="D35" s="33" t="s">
        <v>545</v>
      </c>
      <c r="E35" s="3" t="s">
        <v>1</v>
      </c>
      <c r="F35" s="34">
        <v>-12.012</v>
      </c>
      <c r="H35" s="13"/>
    </row>
    <row r="36" spans="2:8" s="1" customFormat="1" ht="16.899999999999999" customHeight="1">
      <c r="B36" s="13"/>
      <c r="C36" s="33" t="s">
        <v>1</v>
      </c>
      <c r="D36" s="33" t="s">
        <v>546</v>
      </c>
      <c r="E36" s="3" t="s">
        <v>1</v>
      </c>
      <c r="F36" s="34">
        <v>-4.2119999999999997</v>
      </c>
      <c r="H36" s="13"/>
    </row>
    <row r="37" spans="2:8" s="1" customFormat="1" ht="16.899999999999999" customHeight="1">
      <c r="B37" s="13"/>
      <c r="C37" s="33" t="s">
        <v>1</v>
      </c>
      <c r="D37" s="33" t="s">
        <v>648</v>
      </c>
      <c r="E37" s="3" t="s">
        <v>1</v>
      </c>
      <c r="F37" s="34">
        <v>70.891999999999996</v>
      </c>
      <c r="H37" s="13"/>
    </row>
    <row r="38" spans="2:8" s="1" customFormat="1" ht="16.899999999999999" customHeight="1">
      <c r="B38" s="13"/>
      <c r="C38" s="33" t="s">
        <v>101</v>
      </c>
      <c r="D38" s="33" t="s">
        <v>440</v>
      </c>
      <c r="E38" s="3" t="s">
        <v>1</v>
      </c>
      <c r="F38" s="34">
        <v>778.37</v>
      </c>
      <c r="H38" s="13"/>
    </row>
    <row r="39" spans="2:8" s="1" customFormat="1" ht="16.899999999999999" customHeight="1">
      <c r="B39" s="13"/>
      <c r="C39" s="35" t="s">
        <v>2570</v>
      </c>
      <c r="H39" s="13"/>
    </row>
    <row r="40" spans="2:8" s="1" customFormat="1" ht="16.899999999999999" customHeight="1">
      <c r="B40" s="13"/>
      <c r="C40" s="33" t="s">
        <v>637</v>
      </c>
      <c r="D40" s="33" t="s">
        <v>638</v>
      </c>
      <c r="E40" s="3" t="s">
        <v>251</v>
      </c>
      <c r="F40" s="34">
        <v>778.37</v>
      </c>
      <c r="H40" s="13"/>
    </row>
    <row r="41" spans="2:8" s="1" customFormat="1" ht="16.899999999999999" customHeight="1">
      <c r="B41" s="13"/>
      <c r="C41" s="33" t="s">
        <v>625</v>
      </c>
      <c r="D41" s="33" t="s">
        <v>626</v>
      </c>
      <c r="E41" s="3" t="s">
        <v>251</v>
      </c>
      <c r="F41" s="34">
        <v>778.37</v>
      </c>
      <c r="H41" s="13"/>
    </row>
    <row r="42" spans="2:8" s="1" customFormat="1" ht="22.5">
      <c r="B42" s="13"/>
      <c r="C42" s="33" t="s">
        <v>992</v>
      </c>
      <c r="D42" s="33" t="s">
        <v>993</v>
      </c>
      <c r="E42" s="3" t="s">
        <v>251</v>
      </c>
      <c r="F42" s="34">
        <v>778.37</v>
      </c>
      <c r="H42" s="13"/>
    </row>
    <row r="43" spans="2:8" s="1" customFormat="1" ht="16.899999999999999" customHeight="1">
      <c r="B43" s="13"/>
      <c r="C43" s="29" t="s">
        <v>104</v>
      </c>
      <c r="D43" s="30" t="s">
        <v>105</v>
      </c>
      <c r="E43" s="31" t="s">
        <v>1</v>
      </c>
      <c r="F43" s="32">
        <v>39.091000000000001</v>
      </c>
      <c r="H43" s="13"/>
    </row>
    <row r="44" spans="2:8" s="1" customFormat="1" ht="16.899999999999999" customHeight="1">
      <c r="B44" s="13"/>
      <c r="C44" s="33" t="s">
        <v>1</v>
      </c>
      <c r="D44" s="33" t="s">
        <v>270</v>
      </c>
      <c r="E44" s="3" t="s">
        <v>1</v>
      </c>
      <c r="F44" s="34">
        <v>14.058999999999999</v>
      </c>
      <c r="H44" s="13"/>
    </row>
    <row r="45" spans="2:8" s="1" customFormat="1" ht="16.899999999999999" customHeight="1">
      <c r="B45" s="13"/>
      <c r="C45" s="33" t="s">
        <v>1</v>
      </c>
      <c r="D45" s="33" t="s">
        <v>271</v>
      </c>
      <c r="E45" s="3" t="s">
        <v>1</v>
      </c>
      <c r="F45" s="34">
        <v>16.452999999999999</v>
      </c>
      <c r="H45" s="13"/>
    </row>
    <row r="46" spans="2:8" s="1" customFormat="1" ht="16.899999999999999" customHeight="1">
      <c r="B46" s="13"/>
      <c r="C46" s="33" t="s">
        <v>1</v>
      </c>
      <c r="D46" s="33" t="s">
        <v>272</v>
      </c>
      <c r="E46" s="3" t="s">
        <v>1</v>
      </c>
      <c r="F46" s="34">
        <v>8.5790000000000006</v>
      </c>
      <c r="H46" s="13"/>
    </row>
    <row r="47" spans="2:8" s="1" customFormat="1" ht="16.899999999999999" customHeight="1">
      <c r="B47" s="13"/>
      <c r="C47" s="33" t="s">
        <v>104</v>
      </c>
      <c r="D47" s="33" t="s">
        <v>273</v>
      </c>
      <c r="E47" s="3" t="s">
        <v>1</v>
      </c>
      <c r="F47" s="34">
        <v>39.091000000000001</v>
      </c>
      <c r="H47" s="13"/>
    </row>
    <row r="48" spans="2:8" s="1" customFormat="1" ht="16.899999999999999" customHeight="1">
      <c r="B48" s="13"/>
      <c r="C48" s="35" t="s">
        <v>2570</v>
      </c>
      <c r="H48" s="13"/>
    </row>
    <row r="49" spans="2:8" s="1" customFormat="1" ht="22.5">
      <c r="B49" s="13"/>
      <c r="C49" s="33" t="s">
        <v>266</v>
      </c>
      <c r="D49" s="33" t="s">
        <v>267</v>
      </c>
      <c r="E49" s="3" t="s">
        <v>268</v>
      </c>
      <c r="F49" s="34">
        <v>39.091000000000001</v>
      </c>
      <c r="H49" s="13"/>
    </row>
    <row r="50" spans="2:8" s="1" customFormat="1" ht="22.5">
      <c r="B50" s="13"/>
      <c r="C50" s="33" t="s">
        <v>274</v>
      </c>
      <c r="D50" s="33" t="s">
        <v>275</v>
      </c>
      <c r="E50" s="3" t="s">
        <v>268</v>
      </c>
      <c r="F50" s="34">
        <v>39.091000000000001</v>
      </c>
      <c r="H50" s="13"/>
    </row>
    <row r="51" spans="2:8" s="1" customFormat="1" ht="22.5">
      <c r="B51" s="13"/>
      <c r="C51" s="33" t="s">
        <v>277</v>
      </c>
      <c r="D51" s="33" t="s">
        <v>278</v>
      </c>
      <c r="E51" s="3" t="s">
        <v>268</v>
      </c>
      <c r="F51" s="34">
        <v>781.82</v>
      </c>
      <c r="H51" s="13"/>
    </row>
    <row r="52" spans="2:8" s="1" customFormat="1" ht="22.5">
      <c r="B52" s="13"/>
      <c r="C52" s="33" t="s">
        <v>281</v>
      </c>
      <c r="D52" s="33" t="s">
        <v>282</v>
      </c>
      <c r="E52" s="3" t="s">
        <v>283</v>
      </c>
      <c r="F52" s="34">
        <v>70.364000000000004</v>
      </c>
      <c r="H52" s="13"/>
    </row>
    <row r="53" spans="2:8" s="1" customFormat="1" ht="16.899999999999999" customHeight="1">
      <c r="B53" s="13"/>
      <c r="C53" s="29" t="s">
        <v>108</v>
      </c>
      <c r="D53" s="30" t="s">
        <v>109</v>
      </c>
      <c r="E53" s="31" t="s">
        <v>1</v>
      </c>
      <c r="F53" s="32">
        <v>19.495999999999999</v>
      </c>
      <c r="H53" s="13"/>
    </row>
    <row r="54" spans="2:8" s="1" customFormat="1" ht="16.899999999999999" customHeight="1">
      <c r="B54" s="13"/>
      <c r="C54" s="33" t="s">
        <v>1</v>
      </c>
      <c r="D54" s="33" t="s">
        <v>493</v>
      </c>
      <c r="E54" s="3" t="s">
        <v>1</v>
      </c>
      <c r="F54" s="34">
        <v>19.495999999999999</v>
      </c>
      <c r="H54" s="13"/>
    </row>
    <row r="55" spans="2:8" s="1" customFormat="1" ht="16.899999999999999" customHeight="1">
      <c r="B55" s="13"/>
      <c r="C55" s="33" t="s">
        <v>108</v>
      </c>
      <c r="D55" s="33" t="s">
        <v>483</v>
      </c>
      <c r="E55" s="3" t="s">
        <v>1</v>
      </c>
      <c r="F55" s="34">
        <v>19.495999999999999</v>
      </c>
      <c r="H55" s="13"/>
    </row>
    <row r="56" spans="2:8" s="1" customFormat="1" ht="16.899999999999999" customHeight="1">
      <c r="B56" s="13"/>
      <c r="C56" s="35" t="s">
        <v>2570</v>
      </c>
      <c r="H56" s="13"/>
    </row>
    <row r="57" spans="2:8" s="1" customFormat="1" ht="22.5">
      <c r="B57" s="13"/>
      <c r="C57" s="33" t="s">
        <v>490</v>
      </c>
      <c r="D57" s="33" t="s">
        <v>491</v>
      </c>
      <c r="E57" s="3" t="s">
        <v>251</v>
      </c>
      <c r="F57" s="34">
        <v>19.495999999999999</v>
      </c>
      <c r="H57" s="13"/>
    </row>
    <row r="58" spans="2:8" s="1" customFormat="1" ht="16.899999999999999" customHeight="1">
      <c r="B58" s="13"/>
      <c r="C58" s="33" t="s">
        <v>495</v>
      </c>
      <c r="D58" s="33" t="s">
        <v>496</v>
      </c>
      <c r="E58" s="3" t="s">
        <v>251</v>
      </c>
      <c r="F58" s="34">
        <v>20.471</v>
      </c>
      <c r="H58" s="13"/>
    </row>
    <row r="59" spans="2:8" s="1" customFormat="1" ht="16.899999999999999" customHeight="1">
      <c r="B59" s="13"/>
      <c r="C59" s="29" t="s">
        <v>111</v>
      </c>
      <c r="D59" s="30" t="s">
        <v>112</v>
      </c>
      <c r="E59" s="31" t="s">
        <v>1</v>
      </c>
      <c r="F59" s="32">
        <v>57.222000000000001</v>
      </c>
      <c r="H59" s="13"/>
    </row>
    <row r="60" spans="2:8" s="1" customFormat="1" ht="16.899999999999999" customHeight="1">
      <c r="B60" s="13"/>
      <c r="C60" s="33" t="s">
        <v>1</v>
      </c>
      <c r="D60" s="33" t="s">
        <v>480</v>
      </c>
      <c r="E60" s="3" t="s">
        <v>1</v>
      </c>
      <c r="F60" s="34">
        <v>50.201999999999998</v>
      </c>
      <c r="H60" s="13"/>
    </row>
    <row r="61" spans="2:8" s="1" customFormat="1" ht="16.899999999999999" customHeight="1">
      <c r="B61" s="13"/>
      <c r="C61" s="33" t="s">
        <v>1</v>
      </c>
      <c r="D61" s="33" t="s">
        <v>481</v>
      </c>
      <c r="E61" s="3" t="s">
        <v>1</v>
      </c>
      <c r="F61" s="34">
        <v>7.02</v>
      </c>
      <c r="H61" s="13"/>
    </row>
    <row r="62" spans="2:8" s="1" customFormat="1" ht="16.899999999999999" customHeight="1">
      <c r="B62" s="13"/>
      <c r="C62" s="33" t="s">
        <v>111</v>
      </c>
      <c r="D62" s="33" t="s">
        <v>483</v>
      </c>
      <c r="E62" s="3" t="s">
        <v>1</v>
      </c>
      <c r="F62" s="34">
        <v>57.222000000000001</v>
      </c>
      <c r="H62" s="13"/>
    </row>
    <row r="63" spans="2:8" s="1" customFormat="1" ht="16.899999999999999" customHeight="1">
      <c r="B63" s="13"/>
      <c r="C63" s="35" t="s">
        <v>2570</v>
      </c>
      <c r="H63" s="13"/>
    </row>
    <row r="64" spans="2:8" s="1" customFormat="1" ht="22.5">
      <c r="B64" s="13"/>
      <c r="C64" s="33" t="s">
        <v>477</v>
      </c>
      <c r="D64" s="33" t="s">
        <v>478</v>
      </c>
      <c r="E64" s="3" t="s">
        <v>251</v>
      </c>
      <c r="F64" s="34">
        <v>57.222000000000001</v>
      </c>
      <c r="H64" s="13"/>
    </row>
    <row r="65" spans="2:8" s="1" customFormat="1" ht="16.899999999999999" customHeight="1">
      <c r="B65" s="13"/>
      <c r="C65" s="33" t="s">
        <v>473</v>
      </c>
      <c r="D65" s="33" t="s">
        <v>474</v>
      </c>
      <c r="E65" s="3" t="s">
        <v>251</v>
      </c>
      <c r="F65" s="34">
        <v>57.222000000000001</v>
      </c>
      <c r="H65" s="13"/>
    </row>
    <row r="66" spans="2:8" s="1" customFormat="1" ht="22.5">
      <c r="B66" s="13"/>
      <c r="C66" s="33" t="s">
        <v>500</v>
      </c>
      <c r="D66" s="33" t="s">
        <v>501</v>
      </c>
      <c r="E66" s="3" t="s">
        <v>251</v>
      </c>
      <c r="F66" s="34">
        <v>57.222000000000001</v>
      </c>
      <c r="H66" s="13"/>
    </row>
    <row r="67" spans="2:8" s="1" customFormat="1" ht="16.899999999999999" customHeight="1">
      <c r="B67" s="13"/>
      <c r="C67" s="33" t="s">
        <v>504</v>
      </c>
      <c r="D67" s="33" t="s">
        <v>505</v>
      </c>
      <c r="E67" s="3" t="s">
        <v>251</v>
      </c>
      <c r="F67" s="34">
        <v>57.222000000000001</v>
      </c>
      <c r="H67" s="13"/>
    </row>
    <row r="68" spans="2:8" s="1" customFormat="1" ht="16.899999999999999" customHeight="1">
      <c r="B68" s="13"/>
      <c r="C68" s="33" t="s">
        <v>485</v>
      </c>
      <c r="D68" s="33" t="s">
        <v>486</v>
      </c>
      <c r="E68" s="3" t="s">
        <v>251</v>
      </c>
      <c r="F68" s="34">
        <v>60.082999999999998</v>
      </c>
      <c r="H68" s="13"/>
    </row>
    <row r="69" spans="2:8" s="1" customFormat="1" ht="16.899999999999999" customHeight="1">
      <c r="B69" s="13"/>
      <c r="C69" s="29" t="s">
        <v>114</v>
      </c>
      <c r="D69" s="30" t="s">
        <v>115</v>
      </c>
      <c r="E69" s="31" t="s">
        <v>1</v>
      </c>
      <c r="F69" s="32">
        <v>72.144000000000005</v>
      </c>
      <c r="H69" s="13"/>
    </row>
    <row r="70" spans="2:8" s="1" customFormat="1" ht="16.899999999999999" customHeight="1">
      <c r="B70" s="13"/>
      <c r="C70" s="33" t="s">
        <v>1</v>
      </c>
      <c r="D70" s="33" t="s">
        <v>519</v>
      </c>
      <c r="E70" s="3" t="s">
        <v>1</v>
      </c>
      <c r="F70" s="34">
        <v>29.738</v>
      </c>
      <c r="H70" s="13"/>
    </row>
    <row r="71" spans="2:8" s="1" customFormat="1" ht="16.899999999999999" customHeight="1">
      <c r="B71" s="13"/>
      <c r="C71" s="33" t="s">
        <v>1</v>
      </c>
      <c r="D71" s="33" t="s">
        <v>520</v>
      </c>
      <c r="E71" s="3" t="s">
        <v>1</v>
      </c>
      <c r="F71" s="34">
        <v>7.7329999999999997</v>
      </c>
      <c r="H71" s="13"/>
    </row>
    <row r="72" spans="2:8" s="1" customFormat="1" ht="16.899999999999999" customHeight="1">
      <c r="B72" s="13"/>
      <c r="C72" s="33" t="s">
        <v>1</v>
      </c>
      <c r="D72" s="33" t="s">
        <v>522</v>
      </c>
      <c r="E72" s="3" t="s">
        <v>1</v>
      </c>
      <c r="F72" s="34">
        <v>4.03</v>
      </c>
      <c r="H72" s="13"/>
    </row>
    <row r="73" spans="2:8" s="1" customFormat="1" ht="16.899999999999999" customHeight="1">
      <c r="B73" s="13"/>
      <c r="C73" s="33" t="s">
        <v>1</v>
      </c>
      <c r="D73" s="33" t="s">
        <v>524</v>
      </c>
      <c r="E73" s="3" t="s">
        <v>1</v>
      </c>
      <c r="F73" s="34">
        <v>30.643000000000001</v>
      </c>
      <c r="H73" s="13"/>
    </row>
    <row r="74" spans="2:8" s="1" customFormat="1" ht="16.899999999999999" customHeight="1">
      <c r="B74" s="13"/>
      <c r="C74" s="33" t="s">
        <v>114</v>
      </c>
      <c r="D74" s="33" t="s">
        <v>526</v>
      </c>
      <c r="E74" s="3" t="s">
        <v>1</v>
      </c>
      <c r="F74" s="34">
        <v>72.144000000000005</v>
      </c>
      <c r="H74" s="13"/>
    </row>
    <row r="75" spans="2:8" s="1" customFormat="1" ht="16.899999999999999" customHeight="1">
      <c r="B75" s="13"/>
      <c r="C75" s="35" t="s">
        <v>2570</v>
      </c>
      <c r="H75" s="13"/>
    </row>
    <row r="76" spans="2:8" s="1" customFormat="1" ht="22.5">
      <c r="B76" s="13"/>
      <c r="C76" s="33" t="s">
        <v>516</v>
      </c>
      <c r="D76" s="33" t="s">
        <v>517</v>
      </c>
      <c r="E76" s="3" t="s">
        <v>251</v>
      </c>
      <c r="F76" s="34">
        <v>785.25099999999998</v>
      </c>
      <c r="H76" s="13"/>
    </row>
    <row r="77" spans="2:8" s="1" customFormat="1" ht="22.5">
      <c r="B77" s="13"/>
      <c r="C77" s="33" t="s">
        <v>583</v>
      </c>
      <c r="D77" s="33" t="s">
        <v>584</v>
      </c>
      <c r="E77" s="3" t="s">
        <v>251</v>
      </c>
      <c r="F77" s="34">
        <v>723.95100000000002</v>
      </c>
      <c r="H77" s="13"/>
    </row>
    <row r="78" spans="2:8" s="1" customFormat="1" ht="16.899999999999999" customHeight="1">
      <c r="B78" s="13"/>
      <c r="C78" s="33" t="s">
        <v>1062</v>
      </c>
      <c r="D78" s="33" t="s">
        <v>1063</v>
      </c>
      <c r="E78" s="3" t="s">
        <v>251</v>
      </c>
      <c r="F78" s="34">
        <v>72.144000000000005</v>
      </c>
      <c r="H78" s="13"/>
    </row>
    <row r="79" spans="2:8" s="1" customFormat="1" ht="16.899999999999999" customHeight="1">
      <c r="B79" s="13"/>
      <c r="C79" s="33" t="s">
        <v>555</v>
      </c>
      <c r="D79" s="33" t="s">
        <v>556</v>
      </c>
      <c r="E79" s="3" t="s">
        <v>251</v>
      </c>
      <c r="F79" s="34">
        <v>140.566</v>
      </c>
      <c r="H79" s="13"/>
    </row>
    <row r="80" spans="2:8" s="1" customFormat="1" ht="16.899999999999999" customHeight="1">
      <c r="B80" s="13"/>
      <c r="C80" s="29" t="s">
        <v>117</v>
      </c>
      <c r="D80" s="30" t="s">
        <v>118</v>
      </c>
      <c r="E80" s="31" t="s">
        <v>1</v>
      </c>
      <c r="F80" s="32">
        <v>61.728000000000002</v>
      </c>
      <c r="H80" s="13"/>
    </row>
    <row r="81" spans="2:8" s="1" customFormat="1" ht="16.899999999999999" customHeight="1">
      <c r="B81" s="13"/>
      <c r="C81" s="33" t="s">
        <v>1</v>
      </c>
      <c r="D81" s="33" t="s">
        <v>527</v>
      </c>
      <c r="E81" s="3" t="s">
        <v>1</v>
      </c>
      <c r="F81" s="34">
        <v>27.655999999999999</v>
      </c>
      <c r="H81" s="13"/>
    </row>
    <row r="82" spans="2:8" s="1" customFormat="1" ht="16.899999999999999" customHeight="1">
      <c r="B82" s="13"/>
      <c r="C82" s="33" t="s">
        <v>1</v>
      </c>
      <c r="D82" s="33" t="s">
        <v>528</v>
      </c>
      <c r="E82" s="3" t="s">
        <v>1</v>
      </c>
      <c r="F82" s="34">
        <v>6.4950000000000001</v>
      </c>
      <c r="H82" s="13"/>
    </row>
    <row r="83" spans="2:8" s="1" customFormat="1" ht="16.899999999999999" customHeight="1">
      <c r="B83" s="13"/>
      <c r="C83" s="33" t="s">
        <v>1</v>
      </c>
      <c r="D83" s="33" t="s">
        <v>529</v>
      </c>
      <c r="E83" s="3" t="s">
        <v>1</v>
      </c>
      <c r="F83" s="34">
        <v>3.0630000000000002</v>
      </c>
      <c r="H83" s="13"/>
    </row>
    <row r="84" spans="2:8" s="1" customFormat="1" ht="16.899999999999999" customHeight="1">
      <c r="B84" s="13"/>
      <c r="C84" s="33" t="s">
        <v>1</v>
      </c>
      <c r="D84" s="33" t="s">
        <v>530</v>
      </c>
      <c r="E84" s="3" t="s">
        <v>1</v>
      </c>
      <c r="F84" s="34">
        <v>24.513999999999999</v>
      </c>
      <c r="H84" s="13"/>
    </row>
    <row r="85" spans="2:8" s="1" customFormat="1" ht="16.899999999999999" customHeight="1">
      <c r="B85" s="13"/>
      <c r="C85" s="33" t="s">
        <v>117</v>
      </c>
      <c r="D85" s="33" t="s">
        <v>531</v>
      </c>
      <c r="E85" s="3" t="s">
        <v>1</v>
      </c>
      <c r="F85" s="34">
        <v>61.728000000000002</v>
      </c>
      <c r="H85" s="13"/>
    </row>
    <row r="86" spans="2:8" s="1" customFormat="1" ht="16.899999999999999" customHeight="1">
      <c r="B86" s="13"/>
      <c r="C86" s="35" t="s">
        <v>2570</v>
      </c>
      <c r="H86" s="13"/>
    </row>
    <row r="87" spans="2:8" s="1" customFormat="1" ht="22.5">
      <c r="B87" s="13"/>
      <c r="C87" s="33" t="s">
        <v>516</v>
      </c>
      <c r="D87" s="33" t="s">
        <v>517</v>
      </c>
      <c r="E87" s="3" t="s">
        <v>251</v>
      </c>
      <c r="F87" s="34">
        <v>785.25099999999998</v>
      </c>
      <c r="H87" s="13"/>
    </row>
    <row r="88" spans="2:8" s="1" customFormat="1" ht="16.899999999999999" customHeight="1">
      <c r="B88" s="13"/>
      <c r="C88" s="33" t="s">
        <v>512</v>
      </c>
      <c r="D88" s="33" t="s">
        <v>513</v>
      </c>
      <c r="E88" s="3" t="s">
        <v>251</v>
      </c>
      <c r="F88" s="34">
        <v>61.728000000000002</v>
      </c>
      <c r="H88" s="13"/>
    </row>
    <row r="89" spans="2:8" s="1" customFormat="1" ht="22.5">
      <c r="B89" s="13"/>
      <c r="C89" s="33" t="s">
        <v>583</v>
      </c>
      <c r="D89" s="33" t="s">
        <v>584</v>
      </c>
      <c r="E89" s="3" t="s">
        <v>251</v>
      </c>
      <c r="F89" s="34">
        <v>723.95100000000002</v>
      </c>
      <c r="H89" s="13"/>
    </row>
    <row r="90" spans="2:8" s="1" customFormat="1" ht="16.899999999999999" customHeight="1">
      <c r="B90" s="13"/>
      <c r="C90" s="33" t="s">
        <v>629</v>
      </c>
      <c r="D90" s="33" t="s">
        <v>630</v>
      </c>
      <c r="E90" s="3" t="s">
        <v>251</v>
      </c>
      <c r="F90" s="34">
        <v>61.728000000000002</v>
      </c>
      <c r="H90" s="13"/>
    </row>
    <row r="91" spans="2:8" s="1" customFormat="1" ht="16.899999999999999" customHeight="1">
      <c r="B91" s="13"/>
      <c r="C91" s="33" t="s">
        <v>555</v>
      </c>
      <c r="D91" s="33" t="s">
        <v>556</v>
      </c>
      <c r="E91" s="3" t="s">
        <v>251</v>
      </c>
      <c r="F91" s="34">
        <v>140.566</v>
      </c>
      <c r="H91" s="13"/>
    </row>
    <row r="92" spans="2:8" s="1" customFormat="1" ht="16.899999999999999" customHeight="1">
      <c r="B92" s="13"/>
      <c r="C92" s="29" t="s">
        <v>121</v>
      </c>
      <c r="D92" s="30" t="s">
        <v>122</v>
      </c>
      <c r="E92" s="31" t="s">
        <v>1</v>
      </c>
      <c r="F92" s="32">
        <v>518.91099999999994</v>
      </c>
      <c r="H92" s="13"/>
    </row>
    <row r="93" spans="2:8" s="1" customFormat="1" ht="16.899999999999999" customHeight="1">
      <c r="B93" s="13"/>
      <c r="C93" s="33" t="s">
        <v>1</v>
      </c>
      <c r="D93" s="33" t="s">
        <v>532</v>
      </c>
      <c r="E93" s="3" t="s">
        <v>1</v>
      </c>
      <c r="F93" s="34">
        <v>179.64400000000001</v>
      </c>
      <c r="H93" s="13"/>
    </row>
    <row r="94" spans="2:8" s="1" customFormat="1" ht="16.899999999999999" customHeight="1">
      <c r="B94" s="13"/>
      <c r="C94" s="33" t="s">
        <v>1</v>
      </c>
      <c r="D94" s="33" t="s">
        <v>533</v>
      </c>
      <c r="E94" s="3" t="s">
        <v>1</v>
      </c>
      <c r="F94" s="34">
        <v>55.984999999999999</v>
      </c>
      <c r="H94" s="13"/>
    </row>
    <row r="95" spans="2:8" s="1" customFormat="1" ht="16.899999999999999" customHeight="1">
      <c r="B95" s="13"/>
      <c r="C95" s="33" t="s">
        <v>1</v>
      </c>
      <c r="D95" s="33" t="s">
        <v>534</v>
      </c>
      <c r="E95" s="3" t="s">
        <v>1</v>
      </c>
      <c r="F95" s="34">
        <v>-3.927</v>
      </c>
      <c r="H95" s="13"/>
    </row>
    <row r="96" spans="2:8" s="1" customFormat="1" ht="16.899999999999999" customHeight="1">
      <c r="B96" s="13"/>
      <c r="C96" s="33" t="s">
        <v>1</v>
      </c>
      <c r="D96" s="33" t="s">
        <v>535</v>
      </c>
      <c r="E96" s="3" t="s">
        <v>1</v>
      </c>
      <c r="F96" s="34">
        <v>-4.4720000000000004</v>
      </c>
      <c r="H96" s="13"/>
    </row>
    <row r="97" spans="2:8" s="1" customFormat="1" ht="16.899999999999999" customHeight="1">
      <c r="B97" s="13"/>
      <c r="C97" s="33" t="s">
        <v>1</v>
      </c>
      <c r="D97" s="33" t="s">
        <v>536</v>
      </c>
      <c r="E97" s="3" t="s">
        <v>1</v>
      </c>
      <c r="F97" s="34">
        <v>-2.31</v>
      </c>
      <c r="H97" s="13"/>
    </row>
    <row r="98" spans="2:8" s="1" customFormat="1" ht="16.899999999999999" customHeight="1">
      <c r="B98" s="13"/>
      <c r="C98" s="33" t="s">
        <v>1</v>
      </c>
      <c r="D98" s="33" t="s">
        <v>537</v>
      </c>
      <c r="E98" s="3" t="s">
        <v>1</v>
      </c>
      <c r="F98" s="34">
        <v>74.540999999999997</v>
      </c>
      <c r="H98" s="13"/>
    </row>
    <row r="99" spans="2:8" s="1" customFormat="1" ht="16.899999999999999" customHeight="1">
      <c r="B99" s="13"/>
      <c r="C99" s="33" t="s">
        <v>1</v>
      </c>
      <c r="D99" s="33" t="s">
        <v>538</v>
      </c>
      <c r="E99" s="3" t="s">
        <v>1</v>
      </c>
      <c r="F99" s="34">
        <v>42.713999999999999</v>
      </c>
      <c r="H99" s="13"/>
    </row>
    <row r="100" spans="2:8" s="1" customFormat="1" ht="16.899999999999999" customHeight="1">
      <c r="B100" s="13"/>
      <c r="C100" s="33" t="s">
        <v>1</v>
      </c>
      <c r="D100" s="33" t="s">
        <v>539</v>
      </c>
      <c r="E100" s="3" t="s">
        <v>1</v>
      </c>
      <c r="F100" s="34">
        <v>-2.6</v>
      </c>
      <c r="H100" s="13"/>
    </row>
    <row r="101" spans="2:8" s="1" customFormat="1" ht="16.899999999999999" customHeight="1">
      <c r="B101" s="13"/>
      <c r="C101" s="33" t="s">
        <v>1</v>
      </c>
      <c r="D101" s="33" t="s">
        <v>540</v>
      </c>
      <c r="E101" s="3" t="s">
        <v>1</v>
      </c>
      <c r="F101" s="34">
        <v>-3.19</v>
      </c>
      <c r="H101" s="13"/>
    </row>
    <row r="102" spans="2:8" s="1" customFormat="1" ht="16.899999999999999" customHeight="1">
      <c r="B102" s="13"/>
      <c r="C102" s="33" t="s">
        <v>1</v>
      </c>
      <c r="D102" s="33" t="s">
        <v>541</v>
      </c>
      <c r="E102" s="3" t="s">
        <v>1</v>
      </c>
      <c r="F102" s="34">
        <v>227.11799999999999</v>
      </c>
      <c r="H102" s="13"/>
    </row>
    <row r="103" spans="2:8" s="1" customFormat="1" ht="16.899999999999999" customHeight="1">
      <c r="B103" s="13"/>
      <c r="C103" s="33" t="s">
        <v>1</v>
      </c>
      <c r="D103" s="33" t="s">
        <v>542</v>
      </c>
      <c r="E103" s="3" t="s">
        <v>1</v>
      </c>
      <c r="F103" s="34">
        <v>-19.14</v>
      </c>
      <c r="H103" s="13"/>
    </row>
    <row r="104" spans="2:8" s="1" customFormat="1" ht="16.899999999999999" customHeight="1">
      <c r="B104" s="13"/>
      <c r="C104" s="33" t="s">
        <v>1</v>
      </c>
      <c r="D104" s="33" t="s">
        <v>543</v>
      </c>
      <c r="E104" s="3" t="s">
        <v>1</v>
      </c>
      <c r="F104" s="34">
        <v>-2.1</v>
      </c>
      <c r="H104" s="13"/>
    </row>
    <row r="105" spans="2:8" s="1" customFormat="1" ht="16.899999999999999" customHeight="1">
      <c r="B105" s="13"/>
      <c r="C105" s="33" t="s">
        <v>1</v>
      </c>
      <c r="D105" s="33" t="s">
        <v>544</v>
      </c>
      <c r="E105" s="3" t="s">
        <v>1</v>
      </c>
      <c r="F105" s="34">
        <v>-7.1280000000000001</v>
      </c>
      <c r="H105" s="13"/>
    </row>
    <row r="106" spans="2:8" s="1" customFormat="1" ht="16.899999999999999" customHeight="1">
      <c r="B106" s="13"/>
      <c r="C106" s="33" t="s">
        <v>1</v>
      </c>
      <c r="D106" s="33" t="s">
        <v>545</v>
      </c>
      <c r="E106" s="3" t="s">
        <v>1</v>
      </c>
      <c r="F106" s="34">
        <v>-12.012</v>
      </c>
      <c r="H106" s="13"/>
    </row>
    <row r="107" spans="2:8" s="1" customFormat="1" ht="16.899999999999999" customHeight="1">
      <c r="B107" s="13"/>
      <c r="C107" s="33" t="s">
        <v>1</v>
      </c>
      <c r="D107" s="33" t="s">
        <v>546</v>
      </c>
      <c r="E107" s="3" t="s">
        <v>1</v>
      </c>
      <c r="F107" s="34">
        <v>-4.2119999999999997</v>
      </c>
      <c r="H107" s="13"/>
    </row>
    <row r="108" spans="2:8" s="1" customFormat="1" ht="16.899999999999999" customHeight="1">
      <c r="B108" s="13"/>
      <c r="C108" s="33" t="s">
        <v>121</v>
      </c>
      <c r="D108" s="33" t="s">
        <v>547</v>
      </c>
      <c r="E108" s="3" t="s">
        <v>1</v>
      </c>
      <c r="F108" s="34">
        <v>518.91099999999994</v>
      </c>
      <c r="H108" s="13"/>
    </row>
    <row r="109" spans="2:8" s="1" customFormat="1" ht="16.899999999999999" customHeight="1">
      <c r="B109" s="13"/>
      <c r="C109" s="35" t="s">
        <v>2570</v>
      </c>
      <c r="H109" s="13"/>
    </row>
    <row r="110" spans="2:8" s="1" customFormat="1" ht="22.5">
      <c r="B110" s="13"/>
      <c r="C110" s="33" t="s">
        <v>516</v>
      </c>
      <c r="D110" s="33" t="s">
        <v>517</v>
      </c>
      <c r="E110" s="3" t="s">
        <v>251</v>
      </c>
      <c r="F110" s="34">
        <v>785.25099999999998</v>
      </c>
      <c r="H110" s="13"/>
    </row>
    <row r="111" spans="2:8" s="1" customFormat="1" ht="16.899999999999999" customHeight="1">
      <c r="B111" s="13"/>
      <c r="C111" s="33" t="s">
        <v>507</v>
      </c>
      <c r="D111" s="33" t="s">
        <v>508</v>
      </c>
      <c r="E111" s="3" t="s">
        <v>251</v>
      </c>
      <c r="F111" s="34">
        <v>547.92899999999997</v>
      </c>
      <c r="H111" s="13"/>
    </row>
    <row r="112" spans="2:8" s="1" customFormat="1" ht="22.5">
      <c r="B112" s="13"/>
      <c r="C112" s="33" t="s">
        <v>583</v>
      </c>
      <c r="D112" s="33" t="s">
        <v>584</v>
      </c>
      <c r="E112" s="3" t="s">
        <v>251</v>
      </c>
      <c r="F112" s="34">
        <v>723.95100000000002</v>
      </c>
      <c r="H112" s="13"/>
    </row>
    <row r="113" spans="2:8" s="1" customFormat="1" ht="16.899999999999999" customHeight="1">
      <c r="B113" s="13"/>
      <c r="C113" s="33" t="s">
        <v>633</v>
      </c>
      <c r="D113" s="33" t="s">
        <v>634</v>
      </c>
      <c r="E113" s="3" t="s">
        <v>251</v>
      </c>
      <c r="F113" s="34">
        <v>547.92899999999997</v>
      </c>
      <c r="H113" s="13"/>
    </row>
    <row r="114" spans="2:8" s="1" customFormat="1" ht="16.899999999999999" customHeight="1">
      <c r="B114" s="13"/>
      <c r="C114" s="33" t="s">
        <v>485</v>
      </c>
      <c r="D114" s="33" t="s">
        <v>486</v>
      </c>
      <c r="E114" s="3" t="s">
        <v>251</v>
      </c>
      <c r="F114" s="34">
        <v>683.94799999999998</v>
      </c>
      <c r="H114" s="13"/>
    </row>
    <row r="115" spans="2:8" s="1" customFormat="1" ht="16.899999999999999" customHeight="1">
      <c r="B115" s="13"/>
      <c r="C115" s="29" t="s">
        <v>125</v>
      </c>
      <c r="D115" s="30" t="s">
        <v>126</v>
      </c>
      <c r="E115" s="31" t="s">
        <v>1</v>
      </c>
      <c r="F115" s="32">
        <v>71.168000000000006</v>
      </c>
      <c r="H115" s="13"/>
    </row>
    <row r="116" spans="2:8" s="1" customFormat="1" ht="16.899999999999999" customHeight="1">
      <c r="B116" s="13"/>
      <c r="C116" s="33" t="s">
        <v>1</v>
      </c>
      <c r="D116" s="33" t="s">
        <v>548</v>
      </c>
      <c r="E116" s="3" t="s">
        <v>1</v>
      </c>
      <c r="F116" s="34">
        <v>71.168000000000006</v>
      </c>
      <c r="H116" s="13"/>
    </row>
    <row r="117" spans="2:8" s="1" customFormat="1" ht="16.899999999999999" customHeight="1">
      <c r="B117" s="13"/>
      <c r="C117" s="33" t="s">
        <v>125</v>
      </c>
      <c r="D117" s="33" t="s">
        <v>549</v>
      </c>
      <c r="E117" s="3" t="s">
        <v>1</v>
      </c>
      <c r="F117" s="34">
        <v>71.168000000000006</v>
      </c>
      <c r="H117" s="13"/>
    </row>
    <row r="118" spans="2:8" s="1" customFormat="1" ht="16.899999999999999" customHeight="1">
      <c r="B118" s="13"/>
      <c r="C118" s="35" t="s">
        <v>2570</v>
      </c>
      <c r="H118" s="13"/>
    </row>
    <row r="119" spans="2:8" s="1" customFormat="1" ht="22.5">
      <c r="B119" s="13"/>
      <c r="C119" s="33" t="s">
        <v>516</v>
      </c>
      <c r="D119" s="33" t="s">
        <v>517</v>
      </c>
      <c r="E119" s="3" t="s">
        <v>251</v>
      </c>
      <c r="F119" s="34">
        <v>785.25099999999998</v>
      </c>
      <c r="H119" s="13"/>
    </row>
    <row r="120" spans="2:8" s="1" customFormat="1" ht="22.5">
      <c r="B120" s="13"/>
      <c r="C120" s="33" t="s">
        <v>583</v>
      </c>
      <c r="D120" s="33" t="s">
        <v>584</v>
      </c>
      <c r="E120" s="3" t="s">
        <v>251</v>
      </c>
      <c r="F120" s="34">
        <v>723.95100000000002</v>
      </c>
      <c r="H120" s="13"/>
    </row>
    <row r="121" spans="2:8" s="1" customFormat="1" ht="22.5">
      <c r="B121" s="13"/>
      <c r="C121" s="33" t="s">
        <v>1315</v>
      </c>
      <c r="D121" s="33" t="s">
        <v>1316</v>
      </c>
      <c r="E121" s="3" t="s">
        <v>268</v>
      </c>
      <c r="F121" s="34">
        <v>3.41</v>
      </c>
      <c r="H121" s="13"/>
    </row>
    <row r="122" spans="2:8" s="1" customFormat="1" ht="16.899999999999999" customHeight="1">
      <c r="B122" s="13"/>
      <c r="C122" s="33" t="s">
        <v>1527</v>
      </c>
      <c r="D122" s="33" t="s">
        <v>1528</v>
      </c>
      <c r="E122" s="3" t="s">
        <v>251</v>
      </c>
      <c r="F122" s="34">
        <v>71.168000000000006</v>
      </c>
      <c r="H122" s="13"/>
    </row>
    <row r="123" spans="2:8" s="1" customFormat="1" ht="16.899999999999999" customHeight="1">
      <c r="B123" s="13"/>
      <c r="C123" s="33" t="s">
        <v>1536</v>
      </c>
      <c r="D123" s="33" t="s">
        <v>1537</v>
      </c>
      <c r="E123" s="3" t="s">
        <v>566</v>
      </c>
      <c r="F123" s="34">
        <v>78.284999999999997</v>
      </c>
      <c r="H123" s="13"/>
    </row>
    <row r="124" spans="2:8" s="1" customFormat="1" ht="16.899999999999999" customHeight="1">
      <c r="B124" s="13"/>
      <c r="C124" s="33" t="s">
        <v>1863</v>
      </c>
      <c r="D124" s="33" t="s">
        <v>1864</v>
      </c>
      <c r="E124" s="3" t="s">
        <v>251</v>
      </c>
      <c r="F124" s="34">
        <v>71.168000000000006</v>
      </c>
      <c r="H124" s="13"/>
    </row>
    <row r="125" spans="2:8" s="1" customFormat="1" ht="16.899999999999999" customHeight="1">
      <c r="B125" s="13"/>
      <c r="C125" s="33" t="s">
        <v>1867</v>
      </c>
      <c r="D125" s="33" t="s">
        <v>1868</v>
      </c>
      <c r="E125" s="3" t="s">
        <v>251</v>
      </c>
      <c r="F125" s="34">
        <v>71.168000000000006</v>
      </c>
      <c r="H125" s="13"/>
    </row>
    <row r="126" spans="2:8" s="1" customFormat="1" ht="16.899999999999999" customHeight="1">
      <c r="B126" s="13"/>
      <c r="C126" s="33" t="s">
        <v>485</v>
      </c>
      <c r="D126" s="33" t="s">
        <v>486</v>
      </c>
      <c r="E126" s="3" t="s">
        <v>251</v>
      </c>
      <c r="F126" s="34">
        <v>683.94799999999998</v>
      </c>
      <c r="H126" s="13"/>
    </row>
    <row r="127" spans="2:8" s="1" customFormat="1" ht="16.899999999999999" customHeight="1">
      <c r="B127" s="13"/>
      <c r="C127" s="33" t="s">
        <v>1382</v>
      </c>
      <c r="D127" s="33" t="s">
        <v>1383</v>
      </c>
      <c r="E127" s="3" t="s">
        <v>268</v>
      </c>
      <c r="F127" s="34">
        <v>0.31</v>
      </c>
      <c r="H127" s="13"/>
    </row>
    <row r="128" spans="2:8" s="1" customFormat="1" ht="16.899999999999999" customHeight="1">
      <c r="B128" s="13"/>
      <c r="C128" s="33" t="s">
        <v>1531</v>
      </c>
      <c r="D128" s="33" t="s">
        <v>1532</v>
      </c>
      <c r="E128" s="3" t="s">
        <v>251</v>
      </c>
      <c r="F128" s="34">
        <v>78.284999999999997</v>
      </c>
      <c r="H128" s="13"/>
    </row>
    <row r="129" spans="2:8" s="1" customFormat="1" ht="16.899999999999999" customHeight="1">
      <c r="B129" s="13"/>
      <c r="C129" s="29" t="s">
        <v>128</v>
      </c>
      <c r="D129" s="30" t="s">
        <v>129</v>
      </c>
      <c r="E129" s="31" t="s">
        <v>1</v>
      </c>
      <c r="F129" s="32">
        <v>61.3</v>
      </c>
      <c r="H129" s="13"/>
    </row>
    <row r="130" spans="2:8" s="1" customFormat="1" ht="16.899999999999999" customHeight="1">
      <c r="B130" s="13"/>
      <c r="C130" s="33" t="s">
        <v>1</v>
      </c>
      <c r="D130" s="33" t="s">
        <v>130</v>
      </c>
      <c r="E130" s="3" t="s">
        <v>1</v>
      </c>
      <c r="F130" s="34">
        <v>61.3</v>
      </c>
      <c r="H130" s="13"/>
    </row>
    <row r="131" spans="2:8" s="1" customFormat="1" ht="16.899999999999999" customHeight="1">
      <c r="B131" s="13"/>
      <c r="C131" s="33" t="s">
        <v>128</v>
      </c>
      <c r="D131" s="33" t="s">
        <v>551</v>
      </c>
      <c r="E131" s="3" t="s">
        <v>1</v>
      </c>
      <c r="F131" s="34">
        <v>61.3</v>
      </c>
      <c r="H131" s="13"/>
    </row>
    <row r="132" spans="2:8" s="1" customFormat="1" ht="16.899999999999999" customHeight="1">
      <c r="B132" s="13"/>
      <c r="C132" s="35" t="s">
        <v>2570</v>
      </c>
      <c r="H132" s="13"/>
    </row>
    <row r="133" spans="2:8" s="1" customFormat="1" ht="22.5">
      <c r="B133" s="13"/>
      <c r="C133" s="33" t="s">
        <v>516</v>
      </c>
      <c r="D133" s="33" t="s">
        <v>517</v>
      </c>
      <c r="E133" s="3" t="s">
        <v>251</v>
      </c>
      <c r="F133" s="34">
        <v>785.25099999999998</v>
      </c>
      <c r="H133" s="13"/>
    </row>
    <row r="134" spans="2:8" s="1" customFormat="1" ht="16.899999999999999" customHeight="1">
      <c r="B134" s="13"/>
      <c r="C134" s="33" t="s">
        <v>485</v>
      </c>
      <c r="D134" s="33" t="s">
        <v>486</v>
      </c>
      <c r="E134" s="3" t="s">
        <v>251</v>
      </c>
      <c r="F134" s="34">
        <v>683.94799999999998</v>
      </c>
      <c r="H134" s="13"/>
    </row>
    <row r="135" spans="2:8" s="1" customFormat="1" ht="16.899999999999999" customHeight="1">
      <c r="B135" s="13"/>
      <c r="C135" s="29" t="s">
        <v>131</v>
      </c>
      <c r="D135" s="30" t="s">
        <v>132</v>
      </c>
      <c r="E135" s="31" t="s">
        <v>1</v>
      </c>
      <c r="F135" s="32">
        <v>145.09</v>
      </c>
      <c r="H135" s="13"/>
    </row>
    <row r="136" spans="2:8" s="1" customFormat="1" ht="16.899999999999999" customHeight="1">
      <c r="B136" s="13"/>
      <c r="C136" s="33" t="s">
        <v>1</v>
      </c>
      <c r="D136" s="33" t="s">
        <v>568</v>
      </c>
      <c r="E136" s="3" t="s">
        <v>1</v>
      </c>
      <c r="F136" s="34">
        <v>6.41</v>
      </c>
      <c r="H136" s="13"/>
    </row>
    <row r="137" spans="2:8" s="1" customFormat="1" ht="16.899999999999999" customHeight="1">
      <c r="B137" s="13"/>
      <c r="C137" s="33" t="s">
        <v>1</v>
      </c>
      <c r="D137" s="33" t="s">
        <v>569</v>
      </c>
      <c r="E137" s="3" t="s">
        <v>1</v>
      </c>
      <c r="F137" s="34">
        <v>6.31</v>
      </c>
      <c r="H137" s="13"/>
    </row>
    <row r="138" spans="2:8" s="1" customFormat="1" ht="16.899999999999999" customHeight="1">
      <c r="B138" s="13"/>
      <c r="C138" s="33" t="s">
        <v>1</v>
      </c>
      <c r="D138" s="33" t="s">
        <v>570</v>
      </c>
      <c r="E138" s="3" t="s">
        <v>1</v>
      </c>
      <c r="F138" s="34">
        <v>5.3</v>
      </c>
      <c r="H138" s="13"/>
    </row>
    <row r="139" spans="2:8" s="1" customFormat="1" ht="16.899999999999999" customHeight="1">
      <c r="B139" s="13"/>
      <c r="C139" s="33" t="s">
        <v>1</v>
      </c>
      <c r="D139" s="33" t="s">
        <v>571</v>
      </c>
      <c r="E139" s="3" t="s">
        <v>1</v>
      </c>
      <c r="F139" s="34">
        <v>5.41</v>
      </c>
      <c r="H139" s="13"/>
    </row>
    <row r="140" spans="2:8" s="1" customFormat="1" ht="16.899999999999999" customHeight="1">
      <c r="B140" s="13"/>
      <c r="C140" s="33" t="s">
        <v>1</v>
      </c>
      <c r="D140" s="33" t="s">
        <v>572</v>
      </c>
      <c r="E140" s="3" t="s">
        <v>1</v>
      </c>
      <c r="F140" s="34">
        <v>5.2</v>
      </c>
      <c r="H140" s="13"/>
    </row>
    <row r="141" spans="2:8" s="1" customFormat="1" ht="16.899999999999999" customHeight="1">
      <c r="B141" s="13"/>
      <c r="C141" s="33" t="s">
        <v>1</v>
      </c>
      <c r="D141" s="33" t="s">
        <v>573</v>
      </c>
      <c r="E141" s="3" t="s">
        <v>1</v>
      </c>
      <c r="F141" s="34">
        <v>32.04</v>
      </c>
      <c r="H141" s="13"/>
    </row>
    <row r="142" spans="2:8" s="1" customFormat="1" ht="16.899999999999999" customHeight="1">
      <c r="B142" s="13"/>
      <c r="C142" s="33" t="s">
        <v>1</v>
      </c>
      <c r="D142" s="33" t="s">
        <v>574</v>
      </c>
      <c r="E142" s="3" t="s">
        <v>1</v>
      </c>
      <c r="F142" s="34">
        <v>64.260000000000005</v>
      </c>
      <c r="H142" s="13"/>
    </row>
    <row r="143" spans="2:8" s="1" customFormat="1" ht="16.899999999999999" customHeight="1">
      <c r="B143" s="13"/>
      <c r="C143" s="33" t="s">
        <v>1</v>
      </c>
      <c r="D143" s="33" t="s">
        <v>575</v>
      </c>
      <c r="E143" s="3" t="s">
        <v>1</v>
      </c>
      <c r="F143" s="34">
        <v>20.16</v>
      </c>
      <c r="H143" s="13"/>
    </row>
    <row r="144" spans="2:8" s="1" customFormat="1" ht="16.899999999999999" customHeight="1">
      <c r="B144" s="13"/>
      <c r="C144" s="33" t="s">
        <v>131</v>
      </c>
      <c r="D144" s="33" t="s">
        <v>576</v>
      </c>
      <c r="E144" s="3" t="s">
        <v>1</v>
      </c>
      <c r="F144" s="34">
        <v>145.09</v>
      </c>
      <c r="H144" s="13"/>
    </row>
    <row r="145" spans="2:8" s="1" customFormat="1" ht="16.899999999999999" customHeight="1">
      <c r="B145" s="13"/>
      <c r="C145" s="35" t="s">
        <v>2570</v>
      </c>
      <c r="H145" s="13"/>
    </row>
    <row r="146" spans="2:8" s="1" customFormat="1" ht="22.5">
      <c r="B146" s="13"/>
      <c r="C146" s="33" t="s">
        <v>564</v>
      </c>
      <c r="D146" s="33" t="s">
        <v>565</v>
      </c>
      <c r="E146" s="3" t="s">
        <v>566</v>
      </c>
      <c r="F146" s="34">
        <v>145.09</v>
      </c>
      <c r="H146" s="13"/>
    </row>
    <row r="147" spans="2:8" s="1" customFormat="1" ht="16.899999999999999" customHeight="1">
      <c r="B147" s="13"/>
      <c r="C147" s="33" t="s">
        <v>507</v>
      </c>
      <c r="D147" s="33" t="s">
        <v>508</v>
      </c>
      <c r="E147" s="3" t="s">
        <v>251</v>
      </c>
      <c r="F147" s="34">
        <v>547.92899999999997</v>
      </c>
      <c r="H147" s="13"/>
    </row>
    <row r="148" spans="2:8" s="1" customFormat="1" ht="16.899999999999999" customHeight="1">
      <c r="B148" s="13"/>
      <c r="C148" s="33" t="s">
        <v>598</v>
      </c>
      <c r="D148" s="33" t="s">
        <v>599</v>
      </c>
      <c r="E148" s="3" t="s">
        <v>566</v>
      </c>
      <c r="F148" s="34">
        <v>295.97000000000003</v>
      </c>
      <c r="H148" s="13"/>
    </row>
    <row r="149" spans="2:8" s="1" customFormat="1" ht="16.899999999999999" customHeight="1">
      <c r="B149" s="13"/>
      <c r="C149" s="33" t="s">
        <v>633</v>
      </c>
      <c r="D149" s="33" t="s">
        <v>634</v>
      </c>
      <c r="E149" s="3" t="s">
        <v>251</v>
      </c>
      <c r="F149" s="34">
        <v>547.92899999999997</v>
      </c>
      <c r="H149" s="13"/>
    </row>
    <row r="150" spans="2:8" s="1" customFormat="1" ht="16.899999999999999" customHeight="1">
      <c r="B150" s="13"/>
      <c r="C150" s="33" t="s">
        <v>578</v>
      </c>
      <c r="D150" s="33" t="s">
        <v>579</v>
      </c>
      <c r="E150" s="3" t="s">
        <v>251</v>
      </c>
      <c r="F150" s="34">
        <v>31.92</v>
      </c>
      <c r="H150" s="13"/>
    </row>
    <row r="151" spans="2:8" s="1" customFormat="1" ht="16.899999999999999" customHeight="1">
      <c r="B151" s="13"/>
      <c r="C151" s="33" t="s">
        <v>615</v>
      </c>
      <c r="D151" s="33" t="s">
        <v>616</v>
      </c>
      <c r="E151" s="3" t="s">
        <v>566</v>
      </c>
      <c r="F151" s="34">
        <v>119.711</v>
      </c>
      <c r="H151" s="13"/>
    </row>
    <row r="152" spans="2:8" s="1" customFormat="1" ht="16.899999999999999" customHeight="1">
      <c r="B152" s="13"/>
      <c r="C152" s="29" t="s">
        <v>134</v>
      </c>
      <c r="D152" s="30" t="s">
        <v>135</v>
      </c>
      <c r="E152" s="31" t="s">
        <v>1</v>
      </c>
      <c r="F152" s="32">
        <v>128.44499999999999</v>
      </c>
      <c r="H152" s="13"/>
    </row>
    <row r="153" spans="2:8" s="1" customFormat="1" ht="16.899999999999999" customHeight="1">
      <c r="B153" s="13"/>
      <c r="C153" s="33" t="s">
        <v>1</v>
      </c>
      <c r="D153" s="33" t="s">
        <v>590</v>
      </c>
      <c r="E153" s="3" t="s">
        <v>1</v>
      </c>
      <c r="F153" s="34">
        <v>145.745</v>
      </c>
      <c r="H153" s="13"/>
    </row>
    <row r="154" spans="2:8" s="1" customFormat="1" ht="16.899999999999999" customHeight="1">
      <c r="B154" s="13"/>
      <c r="C154" s="33" t="s">
        <v>1</v>
      </c>
      <c r="D154" s="33" t="s">
        <v>591</v>
      </c>
      <c r="E154" s="3" t="s">
        <v>1</v>
      </c>
      <c r="F154" s="34">
        <v>-17.3</v>
      </c>
      <c r="H154" s="13"/>
    </row>
    <row r="155" spans="2:8" s="1" customFormat="1" ht="16.899999999999999" customHeight="1">
      <c r="B155" s="13"/>
      <c r="C155" s="33" t="s">
        <v>134</v>
      </c>
      <c r="D155" s="33" t="s">
        <v>265</v>
      </c>
      <c r="E155" s="3" t="s">
        <v>1</v>
      </c>
      <c r="F155" s="34">
        <v>128.44499999999999</v>
      </c>
      <c r="H155" s="13"/>
    </row>
    <row r="156" spans="2:8" s="1" customFormat="1" ht="16.899999999999999" customHeight="1">
      <c r="B156" s="13"/>
      <c r="C156" s="35" t="s">
        <v>2570</v>
      </c>
      <c r="H156" s="13"/>
    </row>
    <row r="157" spans="2:8" s="1" customFormat="1" ht="16.899999999999999" customHeight="1">
      <c r="B157" s="13"/>
      <c r="C157" s="33" t="s">
        <v>587</v>
      </c>
      <c r="D157" s="33" t="s">
        <v>588</v>
      </c>
      <c r="E157" s="3" t="s">
        <v>566</v>
      </c>
      <c r="F157" s="34">
        <v>128.44499999999999</v>
      </c>
      <c r="H157" s="13"/>
    </row>
    <row r="158" spans="2:8" s="1" customFormat="1" ht="16.899999999999999" customHeight="1">
      <c r="B158" s="13"/>
      <c r="C158" s="33" t="s">
        <v>593</v>
      </c>
      <c r="D158" s="33" t="s">
        <v>594</v>
      </c>
      <c r="E158" s="3" t="s">
        <v>566</v>
      </c>
      <c r="F158" s="34">
        <v>134.86699999999999</v>
      </c>
      <c r="H158" s="13"/>
    </row>
    <row r="159" spans="2:8" s="1" customFormat="1" ht="16.899999999999999" customHeight="1">
      <c r="B159" s="13"/>
      <c r="C159" s="29" t="s">
        <v>137</v>
      </c>
      <c r="D159" s="30" t="s">
        <v>138</v>
      </c>
      <c r="E159" s="31" t="s">
        <v>1</v>
      </c>
      <c r="F159" s="32">
        <v>150.88</v>
      </c>
      <c r="H159" s="13"/>
    </row>
    <row r="160" spans="2:8" s="1" customFormat="1" ht="16.899999999999999" customHeight="1">
      <c r="B160" s="13"/>
      <c r="C160" s="33" t="s">
        <v>1</v>
      </c>
      <c r="D160" s="33" t="s">
        <v>601</v>
      </c>
      <c r="E160" s="3" t="s">
        <v>1</v>
      </c>
      <c r="F160" s="34">
        <v>97.48</v>
      </c>
      <c r="H160" s="13"/>
    </row>
    <row r="161" spans="2:8" s="1" customFormat="1" ht="16.899999999999999" customHeight="1">
      <c r="B161" s="13"/>
      <c r="C161" s="33" t="s">
        <v>1</v>
      </c>
      <c r="D161" s="33" t="s">
        <v>602</v>
      </c>
      <c r="E161" s="3" t="s">
        <v>1</v>
      </c>
      <c r="F161" s="34">
        <v>23.4</v>
      </c>
      <c r="H161" s="13"/>
    </row>
    <row r="162" spans="2:8" s="1" customFormat="1" ht="16.899999999999999" customHeight="1">
      <c r="B162" s="13"/>
      <c r="C162" s="33" t="s">
        <v>1</v>
      </c>
      <c r="D162" s="33" t="s">
        <v>603</v>
      </c>
      <c r="E162" s="3" t="s">
        <v>1</v>
      </c>
      <c r="F162" s="34">
        <v>30</v>
      </c>
      <c r="H162" s="13"/>
    </row>
    <row r="163" spans="2:8" s="1" customFormat="1" ht="16.899999999999999" customHeight="1">
      <c r="B163" s="13"/>
      <c r="C163" s="33" t="s">
        <v>137</v>
      </c>
      <c r="D163" s="33" t="s">
        <v>604</v>
      </c>
      <c r="E163" s="3" t="s">
        <v>1</v>
      </c>
      <c r="F163" s="34">
        <v>150.88</v>
      </c>
      <c r="H163" s="13"/>
    </row>
    <row r="164" spans="2:8" s="1" customFormat="1" ht="16.899999999999999" customHeight="1">
      <c r="B164" s="13"/>
      <c r="C164" s="35" t="s">
        <v>2570</v>
      </c>
      <c r="H164" s="13"/>
    </row>
    <row r="165" spans="2:8" s="1" customFormat="1" ht="16.899999999999999" customHeight="1">
      <c r="B165" s="13"/>
      <c r="C165" s="33" t="s">
        <v>598</v>
      </c>
      <c r="D165" s="33" t="s">
        <v>599</v>
      </c>
      <c r="E165" s="3" t="s">
        <v>566</v>
      </c>
      <c r="F165" s="34">
        <v>295.97000000000003</v>
      </c>
      <c r="H165" s="13"/>
    </row>
    <row r="166" spans="2:8" s="1" customFormat="1" ht="16.899999999999999" customHeight="1">
      <c r="B166" s="13"/>
      <c r="C166" s="33" t="s">
        <v>610</v>
      </c>
      <c r="D166" s="33" t="s">
        <v>611</v>
      </c>
      <c r="E166" s="3" t="s">
        <v>566</v>
      </c>
      <c r="F166" s="34">
        <v>158.42400000000001</v>
      </c>
      <c r="H166" s="13"/>
    </row>
    <row r="167" spans="2:8" s="1" customFormat="1" ht="16.899999999999999" customHeight="1">
      <c r="B167" s="13"/>
      <c r="C167" s="29" t="s">
        <v>140</v>
      </c>
      <c r="D167" s="30" t="s">
        <v>141</v>
      </c>
      <c r="E167" s="31" t="s">
        <v>1</v>
      </c>
      <c r="F167" s="32">
        <v>31.08</v>
      </c>
      <c r="H167" s="13"/>
    </row>
    <row r="168" spans="2:8" s="1" customFormat="1" ht="16.899999999999999" customHeight="1">
      <c r="B168" s="13"/>
      <c r="C168" s="33" t="s">
        <v>1</v>
      </c>
      <c r="D168" s="33" t="s">
        <v>605</v>
      </c>
      <c r="E168" s="3" t="s">
        <v>1</v>
      </c>
      <c r="F168" s="34">
        <v>31.08</v>
      </c>
      <c r="H168" s="13"/>
    </row>
    <row r="169" spans="2:8" s="1" customFormat="1" ht="16.899999999999999" customHeight="1">
      <c r="B169" s="13"/>
      <c r="C169" s="33" t="s">
        <v>140</v>
      </c>
      <c r="D169" s="33" t="s">
        <v>606</v>
      </c>
      <c r="E169" s="3" t="s">
        <v>1</v>
      </c>
      <c r="F169" s="34">
        <v>31.08</v>
      </c>
      <c r="H169" s="13"/>
    </row>
    <row r="170" spans="2:8" s="1" customFormat="1" ht="16.899999999999999" customHeight="1">
      <c r="B170" s="13"/>
      <c r="C170" s="35" t="s">
        <v>2570</v>
      </c>
      <c r="H170" s="13"/>
    </row>
    <row r="171" spans="2:8" s="1" customFormat="1" ht="16.899999999999999" customHeight="1">
      <c r="B171" s="13"/>
      <c r="C171" s="33" t="s">
        <v>598</v>
      </c>
      <c r="D171" s="33" t="s">
        <v>599</v>
      </c>
      <c r="E171" s="3" t="s">
        <v>566</v>
      </c>
      <c r="F171" s="34">
        <v>295.97000000000003</v>
      </c>
      <c r="H171" s="13"/>
    </row>
    <row r="172" spans="2:8" s="1" customFormat="1" ht="16.899999999999999" customHeight="1">
      <c r="B172" s="13"/>
      <c r="C172" s="33" t="s">
        <v>615</v>
      </c>
      <c r="D172" s="33" t="s">
        <v>616</v>
      </c>
      <c r="E172" s="3" t="s">
        <v>566</v>
      </c>
      <c r="F172" s="34">
        <v>119.711</v>
      </c>
      <c r="H172" s="13"/>
    </row>
    <row r="173" spans="2:8" s="1" customFormat="1" ht="16.899999999999999" customHeight="1">
      <c r="B173" s="13"/>
      <c r="C173" s="33" t="s">
        <v>620</v>
      </c>
      <c r="D173" s="33" t="s">
        <v>621</v>
      </c>
      <c r="E173" s="3" t="s">
        <v>566</v>
      </c>
      <c r="F173" s="34">
        <v>32.634</v>
      </c>
      <c r="H173" s="13"/>
    </row>
    <row r="174" spans="2:8" s="1" customFormat="1" ht="16.899999999999999" customHeight="1">
      <c r="B174" s="13"/>
      <c r="C174" s="29" t="s">
        <v>194</v>
      </c>
      <c r="D174" s="30" t="s">
        <v>195</v>
      </c>
      <c r="E174" s="31" t="s">
        <v>1</v>
      </c>
      <c r="F174" s="32">
        <v>450.94499999999999</v>
      </c>
      <c r="H174" s="13"/>
    </row>
    <row r="175" spans="2:8" s="1" customFormat="1" ht="16.899999999999999" customHeight="1">
      <c r="B175" s="13"/>
      <c r="C175" s="33" t="s">
        <v>1</v>
      </c>
      <c r="D175" s="33" t="s">
        <v>1074</v>
      </c>
      <c r="E175" s="3" t="s">
        <v>1</v>
      </c>
      <c r="F175" s="34">
        <v>338.56599999999997</v>
      </c>
      <c r="H175" s="13"/>
    </row>
    <row r="176" spans="2:8" s="1" customFormat="1" ht="16.899999999999999" customHeight="1">
      <c r="B176" s="13"/>
      <c r="C176" s="33" t="s">
        <v>1</v>
      </c>
      <c r="D176" s="33" t="s">
        <v>1076</v>
      </c>
      <c r="E176" s="3" t="s">
        <v>1</v>
      </c>
      <c r="F176" s="34">
        <v>112.379</v>
      </c>
      <c r="H176" s="13"/>
    </row>
    <row r="177" spans="2:8" s="1" customFormat="1" ht="16.899999999999999" customHeight="1">
      <c r="B177" s="13"/>
      <c r="C177" s="33" t="s">
        <v>194</v>
      </c>
      <c r="D177" s="33" t="s">
        <v>440</v>
      </c>
      <c r="E177" s="3" t="s">
        <v>1</v>
      </c>
      <c r="F177" s="34">
        <v>450.94499999999999</v>
      </c>
      <c r="H177" s="13"/>
    </row>
    <row r="178" spans="2:8" s="1" customFormat="1" ht="16.899999999999999" customHeight="1">
      <c r="B178" s="13"/>
      <c r="C178" s="35" t="s">
        <v>2570</v>
      </c>
      <c r="H178" s="13"/>
    </row>
    <row r="179" spans="2:8" s="1" customFormat="1" ht="22.5">
      <c r="B179" s="13"/>
      <c r="C179" s="33" t="s">
        <v>1071</v>
      </c>
      <c r="D179" s="33" t="s">
        <v>1072</v>
      </c>
      <c r="E179" s="3" t="s">
        <v>251</v>
      </c>
      <c r="F179" s="34">
        <v>450.94499999999999</v>
      </c>
      <c r="H179" s="13"/>
    </row>
    <row r="180" spans="2:8" s="1" customFormat="1" ht="16.899999999999999" customHeight="1">
      <c r="B180" s="13"/>
      <c r="C180" s="33" t="s">
        <v>1095</v>
      </c>
      <c r="D180" s="33" t="s">
        <v>1096</v>
      </c>
      <c r="E180" s="3" t="s">
        <v>251</v>
      </c>
      <c r="F180" s="34">
        <v>450.94499999999999</v>
      </c>
      <c r="H180" s="13"/>
    </row>
    <row r="181" spans="2:8" s="1" customFormat="1" ht="16.899999999999999" customHeight="1">
      <c r="B181" s="13"/>
      <c r="C181" s="33" t="s">
        <v>1099</v>
      </c>
      <c r="D181" s="33" t="s">
        <v>1100</v>
      </c>
      <c r="E181" s="3" t="s">
        <v>251</v>
      </c>
      <c r="F181" s="34">
        <v>450.94499999999999</v>
      </c>
      <c r="H181" s="13"/>
    </row>
    <row r="182" spans="2:8" s="1" customFormat="1" ht="16.899999999999999" customHeight="1">
      <c r="B182" s="13"/>
      <c r="C182" s="33" t="s">
        <v>1079</v>
      </c>
      <c r="D182" s="33" t="s">
        <v>1080</v>
      </c>
      <c r="E182" s="3" t="s">
        <v>251</v>
      </c>
      <c r="F182" s="34">
        <v>518.58699999999999</v>
      </c>
      <c r="H182" s="13"/>
    </row>
    <row r="183" spans="2:8" s="1" customFormat="1" ht="16.899999999999999" customHeight="1">
      <c r="B183" s="13"/>
      <c r="C183" s="33" t="s">
        <v>1103</v>
      </c>
      <c r="D183" s="33" t="s">
        <v>1104</v>
      </c>
      <c r="E183" s="3" t="s">
        <v>251</v>
      </c>
      <c r="F183" s="34">
        <v>992.07899999999995</v>
      </c>
      <c r="H183" s="13"/>
    </row>
    <row r="184" spans="2:8" s="1" customFormat="1" ht="16.899999999999999" customHeight="1">
      <c r="B184" s="13"/>
      <c r="C184" s="29" t="s">
        <v>143</v>
      </c>
      <c r="D184" s="30" t="s">
        <v>144</v>
      </c>
      <c r="E184" s="31" t="s">
        <v>1</v>
      </c>
      <c r="F184" s="32">
        <v>102.206</v>
      </c>
      <c r="H184" s="13"/>
    </row>
    <row r="185" spans="2:8" s="1" customFormat="1" ht="16.899999999999999" customHeight="1">
      <c r="B185" s="13"/>
      <c r="C185" s="33" t="s">
        <v>1</v>
      </c>
      <c r="D185" s="33" t="s">
        <v>1088</v>
      </c>
      <c r="E185" s="3" t="s">
        <v>1</v>
      </c>
      <c r="F185" s="34">
        <v>50.152000000000001</v>
      </c>
      <c r="H185" s="13"/>
    </row>
    <row r="186" spans="2:8" s="1" customFormat="1" ht="22.5">
      <c r="B186" s="13"/>
      <c r="C186" s="33" t="s">
        <v>1</v>
      </c>
      <c r="D186" s="33" t="s">
        <v>1089</v>
      </c>
      <c r="E186" s="3" t="s">
        <v>1</v>
      </c>
      <c r="F186" s="34">
        <v>8.93</v>
      </c>
      <c r="H186" s="13"/>
    </row>
    <row r="187" spans="2:8" s="1" customFormat="1" ht="16.899999999999999" customHeight="1">
      <c r="B187" s="13"/>
      <c r="C187" s="33" t="s">
        <v>1</v>
      </c>
      <c r="D187" s="33" t="s">
        <v>1090</v>
      </c>
      <c r="E187" s="3" t="s">
        <v>1</v>
      </c>
      <c r="F187" s="34">
        <v>43.124000000000002</v>
      </c>
      <c r="H187" s="13"/>
    </row>
    <row r="188" spans="2:8" s="1" customFormat="1" ht="16.899999999999999" customHeight="1">
      <c r="B188" s="13"/>
      <c r="C188" s="33" t="s">
        <v>143</v>
      </c>
      <c r="D188" s="33" t="s">
        <v>440</v>
      </c>
      <c r="E188" s="3" t="s">
        <v>1</v>
      </c>
      <c r="F188" s="34">
        <v>102.206</v>
      </c>
      <c r="H188" s="13"/>
    </row>
    <row r="189" spans="2:8" s="1" customFormat="1" ht="16.899999999999999" customHeight="1">
      <c r="B189" s="13"/>
      <c r="C189" s="35" t="s">
        <v>2570</v>
      </c>
      <c r="H189" s="13"/>
    </row>
    <row r="190" spans="2:8" s="1" customFormat="1" ht="22.5">
      <c r="B190" s="13"/>
      <c r="C190" s="33" t="s">
        <v>1085</v>
      </c>
      <c r="D190" s="33" t="s">
        <v>1086</v>
      </c>
      <c r="E190" s="3" t="s">
        <v>251</v>
      </c>
      <c r="F190" s="34">
        <v>102.206</v>
      </c>
      <c r="H190" s="13"/>
    </row>
    <row r="191" spans="2:8" s="1" customFormat="1" ht="16.899999999999999" customHeight="1">
      <c r="B191" s="13"/>
      <c r="C191" s="33" t="s">
        <v>1108</v>
      </c>
      <c r="D191" s="33" t="s">
        <v>1109</v>
      </c>
      <c r="E191" s="3" t="s">
        <v>251</v>
      </c>
      <c r="F191" s="34">
        <v>102.206</v>
      </c>
      <c r="H191" s="13"/>
    </row>
    <row r="192" spans="2:8" s="1" customFormat="1" ht="16.899999999999999" customHeight="1">
      <c r="B192" s="13"/>
      <c r="C192" s="33" t="s">
        <v>1112</v>
      </c>
      <c r="D192" s="33" t="s">
        <v>1113</v>
      </c>
      <c r="E192" s="3" t="s">
        <v>251</v>
      </c>
      <c r="F192" s="34">
        <v>102.206</v>
      </c>
      <c r="H192" s="13"/>
    </row>
    <row r="193" spans="2:8" s="1" customFormat="1" ht="16.899999999999999" customHeight="1">
      <c r="B193" s="13"/>
      <c r="C193" s="33" t="s">
        <v>1079</v>
      </c>
      <c r="D193" s="33" t="s">
        <v>1080</v>
      </c>
      <c r="E193" s="3" t="s">
        <v>251</v>
      </c>
      <c r="F193" s="34">
        <v>122.64700000000001</v>
      </c>
      <c r="H193" s="13"/>
    </row>
    <row r="194" spans="2:8" s="1" customFormat="1" ht="16.899999999999999" customHeight="1">
      <c r="B194" s="13"/>
      <c r="C194" s="33" t="s">
        <v>1103</v>
      </c>
      <c r="D194" s="33" t="s">
        <v>1104</v>
      </c>
      <c r="E194" s="3" t="s">
        <v>251</v>
      </c>
      <c r="F194" s="34">
        <v>224.85300000000001</v>
      </c>
      <c r="H194" s="13"/>
    </row>
    <row r="195" spans="2:8" s="1" customFormat="1" ht="16.899999999999999" customHeight="1">
      <c r="B195" s="13"/>
      <c r="C195" s="29" t="s">
        <v>146</v>
      </c>
      <c r="D195" s="30" t="s">
        <v>147</v>
      </c>
      <c r="E195" s="31" t="s">
        <v>1</v>
      </c>
      <c r="F195" s="32">
        <v>466.947</v>
      </c>
      <c r="H195" s="13"/>
    </row>
    <row r="196" spans="2:8" s="1" customFormat="1" ht="16.899999999999999" customHeight="1">
      <c r="B196" s="13"/>
      <c r="C196" s="33" t="s">
        <v>1</v>
      </c>
      <c r="D196" s="33" t="s">
        <v>1232</v>
      </c>
      <c r="E196" s="3" t="s">
        <v>1</v>
      </c>
      <c r="F196" s="34">
        <v>453.90499999999997</v>
      </c>
      <c r="H196" s="13"/>
    </row>
    <row r="197" spans="2:8" s="1" customFormat="1" ht="16.899999999999999" customHeight="1">
      <c r="B197" s="13"/>
      <c r="C197" s="33" t="s">
        <v>1</v>
      </c>
      <c r="D197" s="33" t="s">
        <v>1234</v>
      </c>
      <c r="E197" s="3" t="s">
        <v>1</v>
      </c>
      <c r="F197" s="34">
        <v>5.8449999999999998</v>
      </c>
      <c r="H197" s="13"/>
    </row>
    <row r="198" spans="2:8" s="1" customFormat="1" ht="16.899999999999999" customHeight="1">
      <c r="B198" s="13"/>
      <c r="C198" s="33" t="s">
        <v>1</v>
      </c>
      <c r="D198" s="33" t="s">
        <v>1235</v>
      </c>
      <c r="E198" s="3" t="s">
        <v>1</v>
      </c>
      <c r="F198" s="34">
        <v>7.1970000000000001</v>
      </c>
      <c r="H198" s="13"/>
    </row>
    <row r="199" spans="2:8" s="1" customFormat="1" ht="16.899999999999999" customHeight="1">
      <c r="B199" s="13"/>
      <c r="C199" s="33" t="s">
        <v>146</v>
      </c>
      <c r="D199" s="33" t="s">
        <v>1237</v>
      </c>
      <c r="E199" s="3" t="s">
        <v>1</v>
      </c>
      <c r="F199" s="34">
        <v>466.947</v>
      </c>
      <c r="H199" s="13"/>
    </row>
    <row r="200" spans="2:8" s="1" customFormat="1" ht="16.899999999999999" customHeight="1">
      <c r="B200" s="13"/>
      <c r="C200" s="35" t="s">
        <v>2570</v>
      </c>
      <c r="H200" s="13"/>
    </row>
    <row r="201" spans="2:8" s="1" customFormat="1" ht="22.5">
      <c r="B201" s="13"/>
      <c r="C201" s="33" t="s">
        <v>1229</v>
      </c>
      <c r="D201" s="33" t="s">
        <v>1230</v>
      </c>
      <c r="E201" s="3" t="s">
        <v>251</v>
      </c>
      <c r="F201" s="34">
        <v>466.947</v>
      </c>
      <c r="H201" s="13"/>
    </row>
    <row r="202" spans="2:8" s="1" customFormat="1" ht="16.899999999999999" customHeight="1">
      <c r="B202" s="13"/>
      <c r="C202" s="33" t="s">
        <v>1242</v>
      </c>
      <c r="D202" s="33" t="s">
        <v>1243</v>
      </c>
      <c r="E202" s="3" t="s">
        <v>251</v>
      </c>
      <c r="F202" s="34">
        <v>633.87599999999998</v>
      </c>
      <c r="H202" s="13"/>
    </row>
    <row r="203" spans="2:8" s="1" customFormat="1" ht="16.899999999999999" customHeight="1">
      <c r="B203" s="13"/>
      <c r="C203" s="33" t="s">
        <v>1190</v>
      </c>
      <c r="D203" s="33" t="s">
        <v>1191</v>
      </c>
      <c r="E203" s="3" t="s">
        <v>251</v>
      </c>
      <c r="F203" s="34">
        <v>536.98900000000003</v>
      </c>
      <c r="H203" s="13"/>
    </row>
    <row r="204" spans="2:8" s="1" customFormat="1" ht="16.899999999999999" customHeight="1">
      <c r="B204" s="13"/>
      <c r="C204" s="33" t="s">
        <v>1103</v>
      </c>
      <c r="D204" s="33" t="s">
        <v>1104</v>
      </c>
      <c r="E204" s="3" t="s">
        <v>251</v>
      </c>
      <c r="F204" s="34">
        <v>697.26400000000001</v>
      </c>
      <c r="H204" s="13"/>
    </row>
    <row r="205" spans="2:8" s="1" customFormat="1" ht="16.899999999999999" customHeight="1">
      <c r="B205" s="13"/>
      <c r="C205" s="29" t="s">
        <v>149</v>
      </c>
      <c r="D205" s="30" t="s">
        <v>150</v>
      </c>
      <c r="E205" s="31" t="s">
        <v>1</v>
      </c>
      <c r="F205" s="32">
        <v>166.929</v>
      </c>
      <c r="H205" s="13"/>
    </row>
    <row r="206" spans="2:8" s="1" customFormat="1" ht="16.899999999999999" customHeight="1">
      <c r="B206" s="13"/>
      <c r="C206" s="33" t="s">
        <v>1</v>
      </c>
      <c r="D206" s="33" t="s">
        <v>1182</v>
      </c>
      <c r="E206" s="3" t="s">
        <v>1</v>
      </c>
      <c r="F206" s="34">
        <v>135.57400000000001</v>
      </c>
      <c r="H206" s="13"/>
    </row>
    <row r="207" spans="2:8" s="1" customFormat="1" ht="16.899999999999999" customHeight="1">
      <c r="B207" s="13"/>
      <c r="C207" s="33" t="s">
        <v>1</v>
      </c>
      <c r="D207" s="33" t="s">
        <v>1183</v>
      </c>
      <c r="E207" s="3" t="s">
        <v>1</v>
      </c>
      <c r="F207" s="34">
        <v>-1.98</v>
      </c>
      <c r="H207" s="13"/>
    </row>
    <row r="208" spans="2:8" s="1" customFormat="1" ht="16.899999999999999" customHeight="1">
      <c r="B208" s="13"/>
      <c r="C208" s="33" t="s">
        <v>1</v>
      </c>
      <c r="D208" s="33" t="s">
        <v>1185</v>
      </c>
      <c r="E208" s="3" t="s">
        <v>1</v>
      </c>
      <c r="F208" s="34">
        <v>29.335000000000001</v>
      </c>
      <c r="H208" s="13"/>
    </row>
    <row r="209" spans="2:8" s="1" customFormat="1" ht="16.899999999999999" customHeight="1">
      <c r="B209" s="13"/>
      <c r="C209" s="33" t="s">
        <v>1</v>
      </c>
      <c r="D209" s="33" t="s">
        <v>1186</v>
      </c>
      <c r="E209" s="3" t="s">
        <v>1</v>
      </c>
      <c r="F209" s="34">
        <v>4</v>
      </c>
      <c r="H209" s="13"/>
    </row>
    <row r="210" spans="2:8" s="1" customFormat="1" ht="16.899999999999999" customHeight="1">
      <c r="B210" s="13"/>
      <c r="C210" s="33" t="s">
        <v>149</v>
      </c>
      <c r="D210" s="33" t="s">
        <v>1188</v>
      </c>
      <c r="E210" s="3" t="s">
        <v>1</v>
      </c>
      <c r="F210" s="34">
        <v>166.929</v>
      </c>
      <c r="H210" s="13"/>
    </row>
    <row r="211" spans="2:8" s="1" customFormat="1" ht="16.899999999999999" customHeight="1">
      <c r="B211" s="13"/>
      <c r="C211" s="35" t="s">
        <v>2570</v>
      </c>
      <c r="H211" s="13"/>
    </row>
    <row r="212" spans="2:8" s="1" customFormat="1" ht="16.899999999999999" customHeight="1">
      <c r="B212" s="13"/>
      <c r="C212" s="33" t="s">
        <v>1179</v>
      </c>
      <c r="D212" s="33" t="s">
        <v>1180</v>
      </c>
      <c r="E212" s="3" t="s">
        <v>251</v>
      </c>
      <c r="F212" s="34">
        <v>166.929</v>
      </c>
      <c r="H212" s="13"/>
    </row>
    <row r="213" spans="2:8" s="1" customFormat="1" ht="16.899999999999999" customHeight="1">
      <c r="B213" s="13"/>
      <c r="C213" s="33" t="s">
        <v>1242</v>
      </c>
      <c r="D213" s="33" t="s">
        <v>1243</v>
      </c>
      <c r="E213" s="3" t="s">
        <v>251</v>
      </c>
      <c r="F213" s="34">
        <v>633.87599999999998</v>
      </c>
      <c r="H213" s="13"/>
    </row>
    <row r="214" spans="2:8" s="1" customFormat="1" ht="16.899999999999999" customHeight="1">
      <c r="B214" s="13"/>
      <c r="C214" s="33" t="s">
        <v>1190</v>
      </c>
      <c r="D214" s="33" t="s">
        <v>1191</v>
      </c>
      <c r="E214" s="3" t="s">
        <v>251</v>
      </c>
      <c r="F214" s="34">
        <v>191.96799999999999</v>
      </c>
      <c r="H214" s="13"/>
    </row>
    <row r="215" spans="2:8" s="1" customFormat="1" ht="16.899999999999999" customHeight="1">
      <c r="B215" s="13"/>
      <c r="C215" s="33" t="s">
        <v>1103</v>
      </c>
      <c r="D215" s="33" t="s">
        <v>1104</v>
      </c>
      <c r="E215" s="3" t="s">
        <v>251</v>
      </c>
      <c r="F215" s="34">
        <v>697.26400000000001</v>
      </c>
      <c r="H215" s="13"/>
    </row>
    <row r="216" spans="2:8" s="1" customFormat="1" ht="16.899999999999999" customHeight="1">
      <c r="B216" s="13"/>
      <c r="C216" s="29" t="s">
        <v>152</v>
      </c>
      <c r="D216" s="30" t="s">
        <v>153</v>
      </c>
      <c r="E216" s="31" t="s">
        <v>1</v>
      </c>
      <c r="F216" s="32">
        <v>442.33800000000002</v>
      </c>
      <c r="H216" s="13"/>
    </row>
    <row r="217" spans="2:8" s="1" customFormat="1" ht="16.899999999999999" customHeight="1">
      <c r="B217" s="13"/>
      <c r="C217" s="33" t="s">
        <v>1</v>
      </c>
      <c r="D217" s="33" t="s">
        <v>1147</v>
      </c>
      <c r="E217" s="3" t="s">
        <v>1</v>
      </c>
      <c r="F217" s="34">
        <v>426.06200000000001</v>
      </c>
      <c r="H217" s="13"/>
    </row>
    <row r="218" spans="2:8" s="1" customFormat="1" ht="16.899999999999999" customHeight="1">
      <c r="B218" s="13"/>
      <c r="C218" s="33" t="s">
        <v>1</v>
      </c>
      <c r="D218" s="33" t="s">
        <v>1149</v>
      </c>
      <c r="E218" s="3" t="s">
        <v>1</v>
      </c>
      <c r="F218" s="34">
        <v>6.68</v>
      </c>
      <c r="H218" s="13"/>
    </row>
    <row r="219" spans="2:8" s="1" customFormat="1" ht="16.899999999999999" customHeight="1">
      <c r="B219" s="13"/>
      <c r="C219" s="33" t="s">
        <v>1</v>
      </c>
      <c r="D219" s="33" t="s">
        <v>1150</v>
      </c>
      <c r="E219" s="3" t="s">
        <v>1</v>
      </c>
      <c r="F219" s="34">
        <v>9.5960000000000001</v>
      </c>
      <c r="H219" s="13"/>
    </row>
    <row r="220" spans="2:8" s="1" customFormat="1" ht="16.899999999999999" customHeight="1">
      <c r="B220" s="13"/>
      <c r="C220" s="33" t="s">
        <v>152</v>
      </c>
      <c r="D220" s="33" t="s">
        <v>1152</v>
      </c>
      <c r="E220" s="3" t="s">
        <v>1</v>
      </c>
      <c r="F220" s="34">
        <v>442.33800000000002</v>
      </c>
      <c r="H220" s="13"/>
    </row>
    <row r="221" spans="2:8" s="1" customFormat="1" ht="16.899999999999999" customHeight="1">
      <c r="B221" s="13"/>
      <c r="C221" s="35" t="s">
        <v>2570</v>
      </c>
      <c r="H221" s="13"/>
    </row>
    <row r="222" spans="2:8" s="1" customFormat="1" ht="16.899999999999999" customHeight="1">
      <c r="B222" s="13"/>
      <c r="C222" s="33" t="s">
        <v>1144</v>
      </c>
      <c r="D222" s="33" t="s">
        <v>1145</v>
      </c>
      <c r="E222" s="3" t="s">
        <v>251</v>
      </c>
      <c r="F222" s="34">
        <v>442.33800000000002</v>
      </c>
      <c r="H222" s="13"/>
    </row>
    <row r="223" spans="2:8" s="1" customFormat="1" ht="16.899999999999999" customHeight="1">
      <c r="B223" s="13"/>
      <c r="C223" s="33" t="s">
        <v>1169</v>
      </c>
      <c r="D223" s="33" t="s">
        <v>1170</v>
      </c>
      <c r="E223" s="3" t="s">
        <v>251</v>
      </c>
      <c r="F223" s="34">
        <v>442.33800000000002</v>
      </c>
      <c r="H223" s="13"/>
    </row>
    <row r="224" spans="2:8" s="1" customFormat="1" ht="16.899999999999999" customHeight="1">
      <c r="B224" s="13"/>
      <c r="C224" s="33" t="s">
        <v>1154</v>
      </c>
      <c r="D224" s="33" t="s">
        <v>1155</v>
      </c>
      <c r="E224" s="3" t="s">
        <v>283</v>
      </c>
      <c r="F224" s="34">
        <v>0.13300000000000001</v>
      </c>
      <c r="H224" s="13"/>
    </row>
    <row r="225" spans="2:8" s="1" customFormat="1" ht="22.5">
      <c r="B225" s="13"/>
      <c r="C225" s="33" t="s">
        <v>1174</v>
      </c>
      <c r="D225" s="33" t="s">
        <v>1175</v>
      </c>
      <c r="E225" s="3" t="s">
        <v>251</v>
      </c>
      <c r="F225" s="34">
        <v>508.68900000000002</v>
      </c>
      <c r="H225" s="13"/>
    </row>
    <row r="226" spans="2:8" s="1" customFormat="1" ht="16.899999999999999" customHeight="1">
      <c r="B226" s="13"/>
      <c r="C226" s="29" t="s">
        <v>155</v>
      </c>
      <c r="D226" s="30" t="s">
        <v>156</v>
      </c>
      <c r="E226" s="31" t="s">
        <v>1</v>
      </c>
      <c r="F226" s="32">
        <v>453.90499999999997</v>
      </c>
      <c r="H226" s="13"/>
    </row>
    <row r="227" spans="2:8" s="1" customFormat="1" ht="16.899999999999999" customHeight="1">
      <c r="B227" s="13"/>
      <c r="C227" s="33" t="s">
        <v>1</v>
      </c>
      <c r="D227" s="33" t="s">
        <v>1232</v>
      </c>
      <c r="E227" s="3" t="s">
        <v>1</v>
      </c>
      <c r="F227" s="34">
        <v>453.90499999999997</v>
      </c>
      <c r="H227" s="13"/>
    </row>
    <row r="228" spans="2:8" s="1" customFormat="1" ht="16.899999999999999" customHeight="1">
      <c r="B228" s="13"/>
      <c r="C228" s="33" t="s">
        <v>155</v>
      </c>
      <c r="D228" s="33" t="s">
        <v>1294</v>
      </c>
      <c r="E228" s="3" t="s">
        <v>1</v>
      </c>
      <c r="F228" s="34">
        <v>453.90499999999997</v>
      </c>
      <c r="H228" s="13"/>
    </row>
    <row r="229" spans="2:8" s="1" customFormat="1" ht="16.899999999999999" customHeight="1">
      <c r="B229" s="13"/>
      <c r="C229" s="35" t="s">
        <v>2570</v>
      </c>
      <c r="H229" s="13"/>
    </row>
    <row r="230" spans="2:8" s="1" customFormat="1" ht="16.899999999999999" customHeight="1">
      <c r="B230" s="13"/>
      <c r="C230" s="33" t="s">
        <v>1291</v>
      </c>
      <c r="D230" s="33" t="s">
        <v>1292</v>
      </c>
      <c r="E230" s="3" t="s">
        <v>251</v>
      </c>
      <c r="F230" s="34">
        <v>453.90499999999997</v>
      </c>
      <c r="H230" s="13"/>
    </row>
    <row r="231" spans="2:8" s="1" customFormat="1" ht="16.899999999999999" customHeight="1">
      <c r="B231" s="13"/>
      <c r="C231" s="33" t="s">
        <v>1296</v>
      </c>
      <c r="D231" s="33" t="s">
        <v>1297</v>
      </c>
      <c r="E231" s="3" t="s">
        <v>251</v>
      </c>
      <c r="F231" s="34">
        <v>925.96600000000001</v>
      </c>
      <c r="H231" s="13"/>
    </row>
    <row r="232" spans="2:8" s="1" customFormat="1" ht="16.899999999999999" customHeight="1">
      <c r="B232" s="13"/>
      <c r="C232" s="29" t="s">
        <v>2571</v>
      </c>
      <c r="D232" s="30" t="s">
        <v>2572</v>
      </c>
      <c r="E232" s="31" t="s">
        <v>1</v>
      </c>
      <c r="F232" s="32">
        <v>25.46</v>
      </c>
      <c r="H232" s="13"/>
    </row>
    <row r="233" spans="2:8" s="1" customFormat="1" ht="16.899999999999999" customHeight="1">
      <c r="B233" s="13"/>
      <c r="C233" s="29" t="s">
        <v>2573</v>
      </c>
      <c r="D233" s="30" t="s">
        <v>2574</v>
      </c>
      <c r="E233" s="31" t="s">
        <v>1</v>
      </c>
      <c r="F233" s="32">
        <v>141.13</v>
      </c>
      <c r="H233" s="13"/>
    </row>
    <row r="234" spans="2:8" s="1" customFormat="1" ht="16.899999999999999" customHeight="1">
      <c r="B234" s="13"/>
      <c r="C234" s="29" t="s">
        <v>197</v>
      </c>
      <c r="D234" s="30" t="s">
        <v>198</v>
      </c>
      <c r="E234" s="31" t="s">
        <v>1</v>
      </c>
      <c r="F234" s="32">
        <v>117.86799999999999</v>
      </c>
      <c r="H234" s="13"/>
    </row>
    <row r="235" spans="2:8" s="1" customFormat="1" ht="16.899999999999999" customHeight="1">
      <c r="B235" s="13"/>
      <c r="C235" s="33" t="s">
        <v>197</v>
      </c>
      <c r="D235" s="33" t="s">
        <v>1337</v>
      </c>
      <c r="E235" s="3" t="s">
        <v>1</v>
      </c>
      <c r="F235" s="34">
        <v>117.86799999999999</v>
      </c>
      <c r="H235" s="13"/>
    </row>
    <row r="236" spans="2:8" s="1" customFormat="1" ht="16.899999999999999" customHeight="1">
      <c r="B236" s="13"/>
      <c r="C236" s="35" t="s">
        <v>2570</v>
      </c>
      <c r="H236" s="13"/>
    </row>
    <row r="237" spans="2:8" s="1" customFormat="1" ht="22.5">
      <c r="B237" s="13"/>
      <c r="C237" s="33" t="s">
        <v>1334</v>
      </c>
      <c r="D237" s="33" t="s">
        <v>1335</v>
      </c>
      <c r="E237" s="3" t="s">
        <v>251</v>
      </c>
      <c r="F237" s="34">
        <v>117.86799999999999</v>
      </c>
      <c r="H237" s="13"/>
    </row>
    <row r="238" spans="2:8" s="1" customFormat="1" ht="22.5">
      <c r="B238" s="13"/>
      <c r="C238" s="33" t="s">
        <v>1315</v>
      </c>
      <c r="D238" s="33" t="s">
        <v>1316</v>
      </c>
      <c r="E238" s="3" t="s">
        <v>268</v>
      </c>
      <c r="F238" s="34">
        <v>3.41</v>
      </c>
      <c r="H238" s="13"/>
    </row>
    <row r="239" spans="2:8" s="1" customFormat="1" ht="16.899999999999999" customHeight="1">
      <c r="B239" s="13"/>
      <c r="C239" s="33" t="s">
        <v>1360</v>
      </c>
      <c r="D239" s="33" t="s">
        <v>1361</v>
      </c>
      <c r="E239" s="3" t="s">
        <v>268</v>
      </c>
      <c r="F239" s="34">
        <v>2.8290000000000002</v>
      </c>
      <c r="H239" s="13"/>
    </row>
    <row r="240" spans="2:8" s="1" customFormat="1" ht="16.899999999999999" customHeight="1">
      <c r="B240" s="13"/>
      <c r="C240" s="33" t="s">
        <v>1364</v>
      </c>
      <c r="D240" s="33" t="s">
        <v>1365</v>
      </c>
      <c r="E240" s="3" t="s">
        <v>268</v>
      </c>
      <c r="F240" s="34">
        <v>3.1120000000000001</v>
      </c>
      <c r="H240" s="13"/>
    </row>
    <row r="241" spans="2:8" s="1" customFormat="1" ht="16.899999999999999" customHeight="1">
      <c r="B241" s="13"/>
      <c r="C241" s="29" t="s">
        <v>158</v>
      </c>
      <c r="D241" s="30" t="s">
        <v>159</v>
      </c>
      <c r="E241" s="31" t="s">
        <v>1</v>
      </c>
      <c r="F241" s="32">
        <v>19.388000000000002</v>
      </c>
      <c r="H241" s="13"/>
    </row>
    <row r="242" spans="2:8" s="1" customFormat="1" ht="16.899999999999999" customHeight="1">
      <c r="B242" s="13"/>
      <c r="C242" s="33" t="s">
        <v>1</v>
      </c>
      <c r="D242" s="33" t="s">
        <v>1372</v>
      </c>
      <c r="E242" s="3" t="s">
        <v>1</v>
      </c>
      <c r="F242" s="34">
        <v>19.388000000000002</v>
      </c>
      <c r="H242" s="13"/>
    </row>
    <row r="243" spans="2:8" s="1" customFormat="1" ht="16.899999999999999" customHeight="1">
      <c r="B243" s="13"/>
      <c r="C243" s="33" t="s">
        <v>158</v>
      </c>
      <c r="D243" s="33" t="s">
        <v>1373</v>
      </c>
      <c r="E243" s="3" t="s">
        <v>1</v>
      </c>
      <c r="F243" s="34">
        <v>19.388000000000002</v>
      </c>
      <c r="H243" s="13"/>
    </row>
    <row r="244" spans="2:8" s="1" customFormat="1" ht="16.899999999999999" customHeight="1">
      <c r="B244" s="13"/>
      <c r="C244" s="35" t="s">
        <v>2570</v>
      </c>
      <c r="H244" s="13"/>
    </row>
    <row r="245" spans="2:8" s="1" customFormat="1" ht="16.899999999999999" customHeight="1">
      <c r="B245" s="13"/>
      <c r="C245" s="33" t="s">
        <v>1369</v>
      </c>
      <c r="D245" s="33" t="s">
        <v>1370</v>
      </c>
      <c r="E245" s="3" t="s">
        <v>251</v>
      </c>
      <c r="F245" s="34">
        <v>38.776000000000003</v>
      </c>
      <c r="H245" s="13"/>
    </row>
    <row r="246" spans="2:8" s="1" customFormat="1" ht="16.899999999999999" customHeight="1">
      <c r="B246" s="13"/>
      <c r="C246" s="29" t="s">
        <v>161</v>
      </c>
      <c r="D246" s="30" t="s">
        <v>162</v>
      </c>
      <c r="E246" s="31" t="s">
        <v>1</v>
      </c>
      <c r="F246" s="32">
        <v>83.12</v>
      </c>
      <c r="H246" s="13"/>
    </row>
    <row r="247" spans="2:8" s="1" customFormat="1" ht="16.899999999999999" customHeight="1">
      <c r="B247" s="13"/>
      <c r="C247" s="33" t="s">
        <v>1</v>
      </c>
      <c r="D247" s="33" t="s">
        <v>1379</v>
      </c>
      <c r="E247" s="3" t="s">
        <v>1</v>
      </c>
      <c r="F247" s="34">
        <v>41.12</v>
      </c>
      <c r="H247" s="13"/>
    </row>
    <row r="248" spans="2:8" s="1" customFormat="1" ht="16.899999999999999" customHeight="1">
      <c r="B248" s="13"/>
      <c r="C248" s="33" t="s">
        <v>1</v>
      </c>
      <c r="D248" s="33" t="s">
        <v>1380</v>
      </c>
      <c r="E248" s="3" t="s">
        <v>1</v>
      </c>
      <c r="F248" s="34">
        <v>42</v>
      </c>
      <c r="H248" s="13"/>
    </row>
    <row r="249" spans="2:8" s="1" customFormat="1" ht="16.899999999999999" customHeight="1">
      <c r="B249" s="13"/>
      <c r="C249" s="33" t="s">
        <v>161</v>
      </c>
      <c r="D249" s="33" t="s">
        <v>265</v>
      </c>
      <c r="E249" s="3" t="s">
        <v>1</v>
      </c>
      <c r="F249" s="34">
        <v>83.12</v>
      </c>
      <c r="H249" s="13"/>
    </row>
    <row r="250" spans="2:8" s="1" customFormat="1" ht="16.899999999999999" customHeight="1">
      <c r="B250" s="13"/>
      <c r="C250" s="35" t="s">
        <v>2570</v>
      </c>
      <c r="H250" s="13"/>
    </row>
    <row r="251" spans="2:8" s="1" customFormat="1" ht="16.899999999999999" customHeight="1">
      <c r="B251" s="13"/>
      <c r="C251" s="33" t="s">
        <v>1376</v>
      </c>
      <c r="D251" s="33" t="s">
        <v>1377</v>
      </c>
      <c r="E251" s="3" t="s">
        <v>566</v>
      </c>
      <c r="F251" s="34">
        <v>83.12</v>
      </c>
      <c r="H251" s="13"/>
    </row>
    <row r="252" spans="2:8" s="1" customFormat="1" ht="22.5">
      <c r="B252" s="13"/>
      <c r="C252" s="33" t="s">
        <v>1315</v>
      </c>
      <c r="D252" s="33" t="s">
        <v>1316</v>
      </c>
      <c r="E252" s="3" t="s">
        <v>268</v>
      </c>
      <c r="F252" s="34">
        <v>3.41</v>
      </c>
      <c r="H252" s="13"/>
    </row>
    <row r="253" spans="2:8" s="1" customFormat="1" ht="16.899999999999999" customHeight="1">
      <c r="B253" s="13"/>
      <c r="C253" s="33" t="s">
        <v>1382</v>
      </c>
      <c r="D253" s="33" t="s">
        <v>1383</v>
      </c>
      <c r="E253" s="3" t="s">
        <v>268</v>
      </c>
      <c r="F253" s="34">
        <v>0.32900000000000001</v>
      </c>
      <c r="H253" s="13"/>
    </row>
    <row r="254" spans="2:8" s="1" customFormat="1" ht="16.899999999999999" customHeight="1">
      <c r="B254" s="13"/>
      <c r="C254" s="29" t="s">
        <v>164</v>
      </c>
      <c r="D254" s="30" t="s">
        <v>165</v>
      </c>
      <c r="E254" s="31" t="s">
        <v>1</v>
      </c>
      <c r="F254" s="32">
        <v>73.84</v>
      </c>
      <c r="H254" s="13"/>
    </row>
    <row r="255" spans="2:8" s="1" customFormat="1" ht="16.899999999999999" customHeight="1">
      <c r="B255" s="13"/>
      <c r="C255" s="33" t="s">
        <v>1</v>
      </c>
      <c r="D255" s="33" t="s">
        <v>1406</v>
      </c>
      <c r="E255" s="3" t="s">
        <v>1</v>
      </c>
      <c r="F255" s="34">
        <v>73.84</v>
      </c>
      <c r="H255" s="13"/>
    </row>
    <row r="256" spans="2:8" s="1" customFormat="1" ht="16.899999999999999" customHeight="1">
      <c r="B256" s="13"/>
      <c r="C256" s="33" t="s">
        <v>164</v>
      </c>
      <c r="D256" s="33" t="s">
        <v>265</v>
      </c>
      <c r="E256" s="3" t="s">
        <v>1</v>
      </c>
      <c r="F256" s="34">
        <v>73.84</v>
      </c>
      <c r="H256" s="13"/>
    </row>
    <row r="257" spans="2:8" s="1" customFormat="1" ht="16.899999999999999" customHeight="1">
      <c r="B257" s="13"/>
      <c r="C257" s="35" t="s">
        <v>2570</v>
      </c>
      <c r="H257" s="13"/>
    </row>
    <row r="258" spans="2:8" s="1" customFormat="1" ht="16.899999999999999" customHeight="1">
      <c r="B258" s="13"/>
      <c r="C258" s="33" t="s">
        <v>1403</v>
      </c>
      <c r="D258" s="33" t="s">
        <v>1404</v>
      </c>
      <c r="E258" s="3" t="s">
        <v>251</v>
      </c>
      <c r="F258" s="34">
        <v>102.48</v>
      </c>
      <c r="H258" s="13"/>
    </row>
    <row r="259" spans="2:8" s="1" customFormat="1" ht="16.899999999999999" customHeight="1">
      <c r="B259" s="13"/>
      <c r="C259" s="33" t="s">
        <v>1410</v>
      </c>
      <c r="D259" s="33" t="s">
        <v>1411</v>
      </c>
      <c r="E259" s="3" t="s">
        <v>251</v>
      </c>
      <c r="F259" s="34">
        <v>73.84</v>
      </c>
      <c r="H259" s="13"/>
    </row>
    <row r="260" spans="2:8" s="1" customFormat="1" ht="16.899999999999999" customHeight="1">
      <c r="B260" s="13"/>
      <c r="C260" s="33" t="s">
        <v>1425</v>
      </c>
      <c r="D260" s="33" t="s">
        <v>1426</v>
      </c>
      <c r="E260" s="3" t="s">
        <v>251</v>
      </c>
      <c r="F260" s="34">
        <v>147.68</v>
      </c>
      <c r="H260" s="13"/>
    </row>
    <row r="261" spans="2:8" s="1" customFormat="1" ht="16.899999999999999" customHeight="1">
      <c r="B261" s="13"/>
      <c r="C261" s="33" t="s">
        <v>1415</v>
      </c>
      <c r="D261" s="33" t="s">
        <v>1416</v>
      </c>
      <c r="E261" s="3" t="s">
        <v>251</v>
      </c>
      <c r="F261" s="34">
        <v>81.224000000000004</v>
      </c>
      <c r="H261" s="13"/>
    </row>
    <row r="262" spans="2:8" s="1" customFormat="1" ht="16.899999999999999" customHeight="1">
      <c r="B262" s="13"/>
      <c r="C262" s="33" t="s">
        <v>1420</v>
      </c>
      <c r="D262" s="33" t="s">
        <v>1421</v>
      </c>
      <c r="E262" s="3" t="s">
        <v>566</v>
      </c>
      <c r="F262" s="34">
        <v>81.224000000000004</v>
      </c>
      <c r="H262" s="13"/>
    </row>
    <row r="263" spans="2:8" s="1" customFormat="1" ht="16.899999999999999" customHeight="1">
      <c r="B263" s="13"/>
      <c r="C263" s="33" t="s">
        <v>1430</v>
      </c>
      <c r="D263" s="33" t="s">
        <v>1431</v>
      </c>
      <c r="E263" s="3" t="s">
        <v>251</v>
      </c>
      <c r="F263" s="34">
        <v>150.63399999999999</v>
      </c>
      <c r="H263" s="13"/>
    </row>
    <row r="264" spans="2:8" s="1" customFormat="1" ht="16.899999999999999" customHeight="1">
      <c r="B264" s="13"/>
      <c r="C264" s="29" t="s">
        <v>1408</v>
      </c>
      <c r="D264" s="30" t="s">
        <v>2575</v>
      </c>
      <c r="E264" s="31" t="s">
        <v>1</v>
      </c>
      <c r="F264" s="32">
        <v>28.64</v>
      </c>
      <c r="H264" s="13"/>
    </row>
    <row r="265" spans="2:8" s="1" customFormat="1" ht="16.899999999999999" customHeight="1">
      <c r="B265" s="13"/>
      <c r="C265" s="33" t="s">
        <v>1</v>
      </c>
      <c r="D265" s="33" t="s">
        <v>1407</v>
      </c>
      <c r="E265" s="3" t="s">
        <v>1</v>
      </c>
      <c r="F265" s="34">
        <v>28.64</v>
      </c>
      <c r="H265" s="13"/>
    </row>
    <row r="266" spans="2:8" s="1" customFormat="1" ht="16.899999999999999" customHeight="1">
      <c r="B266" s="13"/>
      <c r="C266" s="33" t="s">
        <v>1408</v>
      </c>
      <c r="D266" s="33" t="s">
        <v>265</v>
      </c>
      <c r="E266" s="3" t="s">
        <v>1</v>
      </c>
      <c r="F266" s="34">
        <v>28.64</v>
      </c>
      <c r="H266" s="13"/>
    </row>
    <row r="267" spans="2:8" s="1" customFormat="1" ht="16.899999999999999" customHeight="1">
      <c r="B267" s="13"/>
      <c r="C267" s="29" t="s">
        <v>167</v>
      </c>
      <c r="D267" s="30" t="s">
        <v>168</v>
      </c>
      <c r="E267" s="31" t="s">
        <v>1</v>
      </c>
      <c r="F267" s="32">
        <v>37.33</v>
      </c>
      <c r="H267" s="13"/>
    </row>
    <row r="268" spans="2:8" s="1" customFormat="1" ht="16.899999999999999" customHeight="1">
      <c r="B268" s="13"/>
      <c r="C268" s="33" t="s">
        <v>1</v>
      </c>
      <c r="D268" s="33" t="s">
        <v>1777</v>
      </c>
      <c r="E268" s="3" t="s">
        <v>1</v>
      </c>
      <c r="F268" s="34">
        <v>37.33</v>
      </c>
      <c r="H268" s="13"/>
    </row>
    <row r="269" spans="2:8" s="1" customFormat="1" ht="16.899999999999999" customHeight="1">
      <c r="B269" s="13"/>
      <c r="C269" s="33" t="s">
        <v>167</v>
      </c>
      <c r="D269" s="33" t="s">
        <v>265</v>
      </c>
      <c r="E269" s="3" t="s">
        <v>1</v>
      </c>
      <c r="F269" s="34">
        <v>37.33</v>
      </c>
      <c r="H269" s="13"/>
    </row>
    <row r="270" spans="2:8" s="1" customFormat="1" ht="16.899999999999999" customHeight="1">
      <c r="B270" s="13"/>
      <c r="C270" s="35" t="s">
        <v>2570</v>
      </c>
      <c r="H270" s="13"/>
    </row>
    <row r="271" spans="2:8" s="1" customFormat="1" ht="22.5">
      <c r="B271" s="13"/>
      <c r="C271" s="33" t="s">
        <v>1774</v>
      </c>
      <c r="D271" s="33" t="s">
        <v>1775</v>
      </c>
      <c r="E271" s="3" t="s">
        <v>251</v>
      </c>
      <c r="F271" s="34">
        <v>37.33</v>
      </c>
      <c r="H271" s="13"/>
    </row>
    <row r="272" spans="2:8" s="1" customFormat="1" ht="16.899999999999999" customHeight="1">
      <c r="B272" s="13"/>
      <c r="C272" s="33" t="s">
        <v>1754</v>
      </c>
      <c r="D272" s="33" t="s">
        <v>1755</v>
      </c>
      <c r="E272" s="3" t="s">
        <v>251</v>
      </c>
      <c r="F272" s="34">
        <v>37.33</v>
      </c>
      <c r="H272" s="13"/>
    </row>
    <row r="273" spans="2:8" s="1" customFormat="1" ht="16.899999999999999" customHeight="1">
      <c r="B273" s="13"/>
      <c r="C273" s="33" t="s">
        <v>1785</v>
      </c>
      <c r="D273" s="33" t="s">
        <v>1786</v>
      </c>
      <c r="E273" s="3" t="s">
        <v>251</v>
      </c>
      <c r="F273" s="34">
        <v>37.33</v>
      </c>
      <c r="H273" s="13"/>
    </row>
    <row r="274" spans="2:8" s="1" customFormat="1" ht="22.5">
      <c r="B274" s="13"/>
      <c r="C274" s="33" t="s">
        <v>1779</v>
      </c>
      <c r="D274" s="33" t="s">
        <v>1780</v>
      </c>
      <c r="E274" s="3" t="s">
        <v>251</v>
      </c>
      <c r="F274" s="34">
        <v>44.125999999999998</v>
      </c>
      <c r="H274" s="13"/>
    </row>
    <row r="275" spans="2:8" s="1" customFormat="1" ht="16.899999999999999" customHeight="1">
      <c r="B275" s="13"/>
      <c r="C275" s="29" t="s">
        <v>170</v>
      </c>
      <c r="D275" s="30" t="s">
        <v>171</v>
      </c>
      <c r="E275" s="31" t="s">
        <v>1</v>
      </c>
      <c r="F275" s="32">
        <v>39.78</v>
      </c>
      <c r="H275" s="13"/>
    </row>
    <row r="276" spans="2:8" s="1" customFormat="1" ht="16.899999999999999" customHeight="1">
      <c r="B276" s="13"/>
      <c r="C276" s="33" t="s">
        <v>1</v>
      </c>
      <c r="D276" s="33" t="s">
        <v>1771</v>
      </c>
      <c r="E276" s="3" t="s">
        <v>1</v>
      </c>
      <c r="F276" s="34">
        <v>16.164999999999999</v>
      </c>
      <c r="H276" s="13"/>
    </row>
    <row r="277" spans="2:8" s="1" customFormat="1" ht="22.5">
      <c r="B277" s="13"/>
      <c r="C277" s="33" t="s">
        <v>1</v>
      </c>
      <c r="D277" s="33" t="s">
        <v>1772</v>
      </c>
      <c r="E277" s="3" t="s">
        <v>1</v>
      </c>
      <c r="F277" s="34">
        <v>23.614999999999998</v>
      </c>
      <c r="H277" s="13"/>
    </row>
    <row r="278" spans="2:8" s="1" customFormat="1" ht="16.899999999999999" customHeight="1">
      <c r="B278" s="13"/>
      <c r="C278" s="33" t="s">
        <v>170</v>
      </c>
      <c r="D278" s="33" t="s">
        <v>265</v>
      </c>
      <c r="E278" s="3" t="s">
        <v>1</v>
      </c>
      <c r="F278" s="34">
        <v>39.78</v>
      </c>
      <c r="H278" s="13"/>
    </row>
    <row r="279" spans="2:8" s="1" customFormat="1" ht="16.899999999999999" customHeight="1">
      <c r="B279" s="13"/>
      <c r="C279" s="35" t="s">
        <v>2570</v>
      </c>
      <c r="H279" s="13"/>
    </row>
    <row r="280" spans="2:8" s="1" customFormat="1" ht="16.899999999999999" customHeight="1">
      <c r="B280" s="13"/>
      <c r="C280" s="33" t="s">
        <v>1768</v>
      </c>
      <c r="D280" s="33" t="s">
        <v>1769</v>
      </c>
      <c r="E280" s="3" t="s">
        <v>566</v>
      </c>
      <c r="F280" s="34">
        <v>39.78</v>
      </c>
      <c r="H280" s="13"/>
    </row>
    <row r="281" spans="2:8" s="1" customFormat="1" ht="22.5">
      <c r="B281" s="13"/>
      <c r="C281" s="33" t="s">
        <v>1779</v>
      </c>
      <c r="D281" s="33" t="s">
        <v>1780</v>
      </c>
      <c r="E281" s="3" t="s">
        <v>251</v>
      </c>
      <c r="F281" s="34">
        <v>44.125999999999998</v>
      </c>
      <c r="H281" s="13"/>
    </row>
    <row r="282" spans="2:8" s="1" customFormat="1" ht="16.899999999999999" customHeight="1">
      <c r="B282" s="13"/>
      <c r="C282" s="29" t="s">
        <v>173</v>
      </c>
      <c r="D282" s="30" t="s">
        <v>174</v>
      </c>
      <c r="E282" s="31" t="s">
        <v>1</v>
      </c>
      <c r="F282" s="32">
        <v>22.15</v>
      </c>
      <c r="H282" s="13"/>
    </row>
    <row r="283" spans="2:8" s="1" customFormat="1" ht="16.899999999999999" customHeight="1">
      <c r="B283" s="13"/>
      <c r="C283" s="33" t="s">
        <v>1</v>
      </c>
      <c r="D283" s="33" t="s">
        <v>1849</v>
      </c>
      <c r="E283" s="3" t="s">
        <v>1</v>
      </c>
      <c r="F283" s="34">
        <v>20.399999999999999</v>
      </c>
      <c r="H283" s="13"/>
    </row>
    <row r="284" spans="2:8" s="1" customFormat="1" ht="16.899999999999999" customHeight="1">
      <c r="B284" s="13"/>
      <c r="C284" s="33" t="s">
        <v>1</v>
      </c>
      <c r="D284" s="33" t="s">
        <v>1850</v>
      </c>
      <c r="E284" s="3" t="s">
        <v>1</v>
      </c>
      <c r="F284" s="34">
        <v>1.75</v>
      </c>
      <c r="H284" s="13"/>
    </row>
    <row r="285" spans="2:8" s="1" customFormat="1" ht="16.899999999999999" customHeight="1">
      <c r="B285" s="13"/>
      <c r="C285" s="33" t="s">
        <v>173</v>
      </c>
      <c r="D285" s="33" t="s">
        <v>265</v>
      </c>
      <c r="E285" s="3" t="s">
        <v>1</v>
      </c>
      <c r="F285" s="34">
        <v>22.15</v>
      </c>
      <c r="H285" s="13"/>
    </row>
    <row r="286" spans="2:8" s="1" customFormat="1" ht="16.899999999999999" customHeight="1">
      <c r="B286" s="13"/>
      <c r="C286" s="35" t="s">
        <v>2570</v>
      </c>
      <c r="H286" s="13"/>
    </row>
    <row r="287" spans="2:8" s="1" customFormat="1" ht="22.5">
      <c r="B287" s="13"/>
      <c r="C287" s="33" t="s">
        <v>1846</v>
      </c>
      <c r="D287" s="33" t="s">
        <v>1847</v>
      </c>
      <c r="E287" s="3" t="s">
        <v>251</v>
      </c>
      <c r="F287" s="34">
        <v>22.15</v>
      </c>
      <c r="H287" s="13"/>
    </row>
    <row r="288" spans="2:8" s="1" customFormat="1" ht="16.899999999999999" customHeight="1">
      <c r="B288" s="13"/>
      <c r="C288" s="33" t="s">
        <v>1837</v>
      </c>
      <c r="D288" s="33" t="s">
        <v>1838</v>
      </c>
      <c r="E288" s="3" t="s">
        <v>251</v>
      </c>
      <c r="F288" s="34">
        <v>22.15</v>
      </c>
      <c r="H288" s="13"/>
    </row>
    <row r="289" spans="2:8" s="1" customFormat="1" ht="16.899999999999999" customHeight="1">
      <c r="B289" s="13"/>
      <c r="C289" s="33" t="s">
        <v>1852</v>
      </c>
      <c r="D289" s="33" t="s">
        <v>1853</v>
      </c>
      <c r="E289" s="3" t="s">
        <v>251</v>
      </c>
      <c r="F289" s="34">
        <v>24.364999999999998</v>
      </c>
      <c r="H289" s="13"/>
    </row>
    <row r="290" spans="2:8" s="1" customFormat="1" ht="16.899999999999999" customHeight="1">
      <c r="B290" s="13"/>
      <c r="C290" s="29" t="s">
        <v>176</v>
      </c>
      <c r="D290" s="30" t="s">
        <v>177</v>
      </c>
      <c r="E290" s="31" t="s">
        <v>1</v>
      </c>
      <c r="F290" s="32">
        <v>174.434</v>
      </c>
      <c r="H290" s="13"/>
    </row>
    <row r="291" spans="2:8" s="1" customFormat="1" ht="16.899999999999999" customHeight="1">
      <c r="B291" s="13"/>
      <c r="C291" s="33" t="s">
        <v>1</v>
      </c>
      <c r="D291" s="33" t="s">
        <v>1798</v>
      </c>
      <c r="E291" s="3" t="s">
        <v>1</v>
      </c>
      <c r="F291" s="34">
        <v>156.554</v>
      </c>
      <c r="H291" s="13"/>
    </row>
    <row r="292" spans="2:8" s="1" customFormat="1" ht="16.899999999999999" customHeight="1">
      <c r="B292" s="13"/>
      <c r="C292" s="33" t="s">
        <v>1</v>
      </c>
      <c r="D292" s="33" t="s">
        <v>1799</v>
      </c>
      <c r="E292" s="3" t="s">
        <v>1</v>
      </c>
      <c r="F292" s="34">
        <v>17.88</v>
      </c>
      <c r="H292" s="13"/>
    </row>
    <row r="293" spans="2:8" s="1" customFormat="1" ht="16.899999999999999" customHeight="1">
      <c r="B293" s="13"/>
      <c r="C293" s="33" t="s">
        <v>176</v>
      </c>
      <c r="D293" s="33" t="s">
        <v>1800</v>
      </c>
      <c r="E293" s="3" t="s">
        <v>1</v>
      </c>
      <c r="F293" s="34">
        <v>174.434</v>
      </c>
      <c r="H293" s="13"/>
    </row>
    <row r="294" spans="2:8" s="1" customFormat="1" ht="16.899999999999999" customHeight="1">
      <c r="B294" s="13"/>
      <c r="C294" s="35" t="s">
        <v>2570</v>
      </c>
      <c r="H294" s="13"/>
    </row>
    <row r="295" spans="2:8" s="1" customFormat="1" ht="16.899999999999999" customHeight="1">
      <c r="B295" s="13"/>
      <c r="C295" s="33" t="s">
        <v>1795</v>
      </c>
      <c r="D295" s="33" t="s">
        <v>1796</v>
      </c>
      <c r="E295" s="3" t="s">
        <v>251</v>
      </c>
      <c r="F295" s="34">
        <v>174.434</v>
      </c>
      <c r="H295" s="13"/>
    </row>
    <row r="296" spans="2:8" s="1" customFormat="1" ht="16.899999999999999" customHeight="1">
      <c r="B296" s="13"/>
      <c r="C296" s="33" t="s">
        <v>1815</v>
      </c>
      <c r="D296" s="33" t="s">
        <v>1816</v>
      </c>
      <c r="E296" s="3" t="s">
        <v>251</v>
      </c>
      <c r="F296" s="34">
        <v>174.434</v>
      </c>
      <c r="H296" s="13"/>
    </row>
    <row r="297" spans="2:8" s="1" customFormat="1" ht="16.899999999999999" customHeight="1">
      <c r="B297" s="13"/>
      <c r="C297" s="33" t="s">
        <v>1823</v>
      </c>
      <c r="D297" s="33" t="s">
        <v>1824</v>
      </c>
      <c r="E297" s="3" t="s">
        <v>251</v>
      </c>
      <c r="F297" s="34">
        <v>174.434</v>
      </c>
      <c r="H297" s="13"/>
    </row>
    <row r="298" spans="2:8" s="1" customFormat="1" ht="16.899999999999999" customHeight="1">
      <c r="B298" s="13"/>
      <c r="C298" s="29" t="s">
        <v>179</v>
      </c>
      <c r="D298" s="30" t="s">
        <v>180</v>
      </c>
      <c r="E298" s="31" t="s">
        <v>1</v>
      </c>
      <c r="F298" s="32">
        <v>298.995</v>
      </c>
      <c r="H298" s="13"/>
    </row>
    <row r="299" spans="2:8" s="1" customFormat="1" ht="16.899999999999999" customHeight="1">
      <c r="B299" s="13"/>
      <c r="C299" s="33" t="s">
        <v>1</v>
      </c>
      <c r="D299" s="33" t="s">
        <v>1803</v>
      </c>
      <c r="E299" s="3" t="s">
        <v>1</v>
      </c>
      <c r="F299" s="34">
        <v>226.77099999999999</v>
      </c>
      <c r="H299" s="13"/>
    </row>
    <row r="300" spans="2:8" s="1" customFormat="1" ht="16.899999999999999" customHeight="1">
      <c r="B300" s="13"/>
      <c r="C300" s="33" t="s">
        <v>1</v>
      </c>
      <c r="D300" s="33" t="s">
        <v>1804</v>
      </c>
      <c r="E300" s="3" t="s">
        <v>1</v>
      </c>
      <c r="F300" s="34">
        <v>-22.33</v>
      </c>
      <c r="H300" s="13"/>
    </row>
    <row r="301" spans="2:8" s="1" customFormat="1" ht="16.899999999999999" customHeight="1">
      <c r="B301" s="13"/>
      <c r="C301" s="33" t="s">
        <v>1</v>
      </c>
      <c r="D301" s="33" t="s">
        <v>1805</v>
      </c>
      <c r="E301" s="3" t="s">
        <v>1</v>
      </c>
      <c r="F301" s="34">
        <v>34.027999999999999</v>
      </c>
      <c r="H301" s="13"/>
    </row>
    <row r="302" spans="2:8" s="1" customFormat="1" ht="16.899999999999999" customHeight="1">
      <c r="B302" s="13"/>
      <c r="C302" s="33" t="s">
        <v>1</v>
      </c>
      <c r="D302" s="33" t="s">
        <v>1806</v>
      </c>
      <c r="E302" s="3" t="s">
        <v>1</v>
      </c>
      <c r="F302" s="34">
        <v>31.257999999999999</v>
      </c>
      <c r="H302" s="13"/>
    </row>
    <row r="303" spans="2:8" s="1" customFormat="1" ht="16.899999999999999" customHeight="1">
      <c r="B303" s="13"/>
      <c r="C303" s="33" t="s">
        <v>1</v>
      </c>
      <c r="D303" s="33" t="s">
        <v>1807</v>
      </c>
      <c r="E303" s="3" t="s">
        <v>1</v>
      </c>
      <c r="F303" s="34">
        <v>36.244</v>
      </c>
      <c r="H303" s="13"/>
    </row>
    <row r="304" spans="2:8" s="1" customFormat="1" ht="16.899999999999999" customHeight="1">
      <c r="B304" s="13"/>
      <c r="C304" s="33" t="s">
        <v>1</v>
      </c>
      <c r="D304" s="33" t="s">
        <v>1808</v>
      </c>
      <c r="E304" s="3" t="s">
        <v>1</v>
      </c>
      <c r="F304" s="34">
        <v>-2.6</v>
      </c>
      <c r="H304" s="13"/>
    </row>
    <row r="305" spans="2:8" s="1" customFormat="1" ht="16.899999999999999" customHeight="1">
      <c r="B305" s="13"/>
      <c r="C305" s="33" t="s">
        <v>1</v>
      </c>
      <c r="D305" s="33" t="s">
        <v>1809</v>
      </c>
      <c r="E305" s="3" t="s">
        <v>1</v>
      </c>
      <c r="F305" s="34">
        <v>-1.9950000000000001</v>
      </c>
      <c r="H305" s="13"/>
    </row>
    <row r="306" spans="2:8" s="1" customFormat="1" ht="16.899999999999999" customHeight="1">
      <c r="B306" s="13"/>
      <c r="C306" s="33" t="s">
        <v>1</v>
      </c>
      <c r="D306" s="33" t="s">
        <v>1810</v>
      </c>
      <c r="E306" s="3" t="s">
        <v>1</v>
      </c>
      <c r="F306" s="34">
        <v>-2.73</v>
      </c>
      <c r="H306" s="13"/>
    </row>
    <row r="307" spans="2:8" s="1" customFormat="1" ht="16.899999999999999" customHeight="1">
      <c r="B307" s="13"/>
      <c r="C307" s="33" t="s">
        <v>1</v>
      </c>
      <c r="D307" s="33" t="s">
        <v>1811</v>
      </c>
      <c r="E307" s="3" t="s">
        <v>1</v>
      </c>
      <c r="F307" s="34">
        <v>1.925</v>
      </c>
      <c r="H307" s="13"/>
    </row>
    <row r="308" spans="2:8" s="1" customFormat="1" ht="16.899999999999999" customHeight="1">
      <c r="B308" s="13"/>
      <c r="C308" s="33" t="s">
        <v>1</v>
      </c>
      <c r="D308" s="33" t="s">
        <v>1812</v>
      </c>
      <c r="E308" s="3" t="s">
        <v>1</v>
      </c>
      <c r="F308" s="34">
        <v>-1.5760000000000001</v>
      </c>
      <c r="H308" s="13"/>
    </row>
    <row r="309" spans="2:8" s="1" customFormat="1" ht="16.899999999999999" customHeight="1">
      <c r="B309" s="13"/>
      <c r="C309" s="33" t="s">
        <v>179</v>
      </c>
      <c r="D309" s="33" t="s">
        <v>1813</v>
      </c>
      <c r="E309" s="3" t="s">
        <v>1</v>
      </c>
      <c r="F309" s="34">
        <v>298.995</v>
      </c>
      <c r="H309" s="13"/>
    </row>
    <row r="310" spans="2:8" s="1" customFormat="1" ht="16.899999999999999" customHeight="1">
      <c r="B310" s="13"/>
      <c r="C310" s="35" t="s">
        <v>2570</v>
      </c>
      <c r="H310" s="13"/>
    </row>
    <row r="311" spans="2:8" s="1" customFormat="1" ht="16.899999999999999" customHeight="1">
      <c r="B311" s="13"/>
      <c r="C311" s="33" t="s">
        <v>1795</v>
      </c>
      <c r="D311" s="33" t="s">
        <v>1796</v>
      </c>
      <c r="E311" s="3" t="s">
        <v>251</v>
      </c>
      <c r="F311" s="34">
        <v>298.995</v>
      </c>
      <c r="H311" s="13"/>
    </row>
    <row r="312" spans="2:8" s="1" customFormat="1" ht="16.899999999999999" customHeight="1">
      <c r="B312" s="13"/>
      <c r="C312" s="33" t="s">
        <v>1815</v>
      </c>
      <c r="D312" s="33" t="s">
        <v>1816</v>
      </c>
      <c r="E312" s="3" t="s">
        <v>251</v>
      </c>
      <c r="F312" s="34">
        <v>298.995</v>
      </c>
      <c r="H312" s="13"/>
    </row>
    <row r="313" spans="2:8" s="1" customFormat="1" ht="16.899999999999999" customHeight="1">
      <c r="B313" s="13"/>
      <c r="C313" s="33" t="s">
        <v>1823</v>
      </c>
      <c r="D313" s="33" t="s">
        <v>1824</v>
      </c>
      <c r="E313" s="3" t="s">
        <v>251</v>
      </c>
      <c r="F313" s="34">
        <v>298.995</v>
      </c>
      <c r="H313" s="13"/>
    </row>
    <row r="314" spans="2:8" s="1" customFormat="1" ht="16.899999999999999" customHeight="1">
      <c r="B314" s="13"/>
      <c r="C314" s="29" t="s">
        <v>182</v>
      </c>
      <c r="D314" s="30" t="s">
        <v>183</v>
      </c>
      <c r="E314" s="31" t="s">
        <v>1</v>
      </c>
      <c r="F314" s="32">
        <v>178.9</v>
      </c>
      <c r="H314" s="13"/>
    </row>
    <row r="315" spans="2:8" s="1" customFormat="1" ht="16.899999999999999" customHeight="1">
      <c r="B315" s="13"/>
      <c r="C315" s="33" t="s">
        <v>1</v>
      </c>
      <c r="D315" s="33" t="s">
        <v>1695</v>
      </c>
      <c r="E315" s="3" t="s">
        <v>1</v>
      </c>
      <c r="F315" s="34">
        <v>178.9</v>
      </c>
      <c r="H315" s="13"/>
    </row>
    <row r="316" spans="2:8" s="1" customFormat="1" ht="16.899999999999999" customHeight="1">
      <c r="B316" s="13"/>
      <c r="C316" s="33" t="s">
        <v>182</v>
      </c>
      <c r="D316" s="33" t="s">
        <v>1696</v>
      </c>
      <c r="E316" s="3" t="s">
        <v>1</v>
      </c>
      <c r="F316" s="34">
        <v>178.9</v>
      </c>
      <c r="H316" s="13"/>
    </row>
    <row r="317" spans="2:8" s="1" customFormat="1" ht="16.899999999999999" customHeight="1">
      <c r="B317" s="13"/>
      <c r="C317" s="35" t="s">
        <v>2570</v>
      </c>
      <c r="H317" s="13"/>
    </row>
    <row r="318" spans="2:8" s="1" customFormat="1" ht="16.899999999999999" customHeight="1">
      <c r="B318" s="13"/>
      <c r="C318" s="33" t="s">
        <v>1692</v>
      </c>
      <c r="D318" s="33" t="s">
        <v>1693</v>
      </c>
      <c r="E318" s="3" t="s">
        <v>379</v>
      </c>
      <c r="F318" s="34">
        <v>178.9</v>
      </c>
      <c r="H318" s="13"/>
    </row>
    <row r="319" spans="2:8" s="1" customFormat="1" ht="16.899999999999999" customHeight="1">
      <c r="B319" s="13"/>
      <c r="C319" s="33" t="s">
        <v>1698</v>
      </c>
      <c r="D319" s="33" t="s">
        <v>183</v>
      </c>
      <c r="E319" s="3" t="s">
        <v>379</v>
      </c>
      <c r="F319" s="34">
        <v>178.9</v>
      </c>
      <c r="H319" s="13"/>
    </row>
    <row r="320" spans="2:8" s="1" customFormat="1" ht="16.899999999999999" customHeight="1">
      <c r="B320" s="13"/>
      <c r="C320" s="29" t="s">
        <v>185</v>
      </c>
      <c r="D320" s="30" t="s">
        <v>186</v>
      </c>
      <c r="E320" s="31" t="s">
        <v>1</v>
      </c>
      <c r="F320" s="32">
        <v>2577</v>
      </c>
      <c r="H320" s="13"/>
    </row>
    <row r="321" spans="2:8" s="1" customFormat="1" ht="16.899999999999999" customHeight="1">
      <c r="B321" s="13"/>
      <c r="C321" s="33" t="s">
        <v>1</v>
      </c>
      <c r="D321" s="33" t="s">
        <v>1741</v>
      </c>
      <c r="E321" s="3" t="s">
        <v>1</v>
      </c>
      <c r="F321" s="34">
        <v>2577</v>
      </c>
      <c r="H321" s="13"/>
    </row>
    <row r="322" spans="2:8" s="1" customFormat="1" ht="16.899999999999999" customHeight="1">
      <c r="B322" s="13"/>
      <c r="C322" s="33" t="s">
        <v>185</v>
      </c>
      <c r="D322" s="33" t="s">
        <v>1742</v>
      </c>
      <c r="E322" s="3" t="s">
        <v>1</v>
      </c>
      <c r="F322" s="34">
        <v>2577</v>
      </c>
      <c r="H322" s="13"/>
    </row>
    <row r="323" spans="2:8" s="1" customFormat="1" ht="16.899999999999999" customHeight="1">
      <c r="B323" s="13"/>
      <c r="C323" s="35" t="s">
        <v>2570</v>
      </c>
      <c r="H323" s="13"/>
    </row>
    <row r="324" spans="2:8" s="1" customFormat="1" ht="16.899999999999999" customHeight="1">
      <c r="B324" s="13"/>
      <c r="C324" s="33" t="s">
        <v>1738</v>
      </c>
      <c r="D324" s="33" t="s">
        <v>1739</v>
      </c>
      <c r="E324" s="3" t="s">
        <v>379</v>
      </c>
      <c r="F324" s="34">
        <v>2577</v>
      </c>
      <c r="H324" s="13"/>
    </row>
    <row r="325" spans="2:8" s="1" customFormat="1" ht="16.899999999999999" customHeight="1">
      <c r="B325" s="13"/>
      <c r="C325" s="33" t="s">
        <v>1744</v>
      </c>
      <c r="D325" s="33" t="s">
        <v>1745</v>
      </c>
      <c r="E325" s="3" t="s">
        <v>379</v>
      </c>
      <c r="F325" s="34">
        <v>2577</v>
      </c>
      <c r="H325" s="13"/>
    </row>
    <row r="326" spans="2:8" s="1" customFormat="1" ht="16.899999999999999" customHeight="1">
      <c r="B326" s="13"/>
      <c r="C326" s="29" t="s">
        <v>188</v>
      </c>
      <c r="D326" s="30" t="s">
        <v>189</v>
      </c>
      <c r="E326" s="31" t="s">
        <v>1</v>
      </c>
      <c r="F326" s="32">
        <v>41.85</v>
      </c>
      <c r="H326" s="13"/>
    </row>
    <row r="327" spans="2:8" s="1" customFormat="1" ht="16.899999999999999" customHeight="1">
      <c r="B327" s="13"/>
      <c r="C327" s="33" t="s">
        <v>1</v>
      </c>
      <c r="D327" s="33" t="s">
        <v>1881</v>
      </c>
      <c r="E327" s="3" t="s">
        <v>1</v>
      </c>
      <c r="F327" s="34">
        <v>11.098000000000001</v>
      </c>
      <c r="H327" s="13"/>
    </row>
    <row r="328" spans="2:8" s="1" customFormat="1" ht="16.899999999999999" customHeight="1">
      <c r="B328" s="13"/>
      <c r="C328" s="33" t="s">
        <v>1</v>
      </c>
      <c r="D328" s="33" t="s">
        <v>1882</v>
      </c>
      <c r="E328" s="3" t="s">
        <v>1</v>
      </c>
      <c r="F328" s="34">
        <v>0.52</v>
      </c>
      <c r="H328" s="13"/>
    </row>
    <row r="329" spans="2:8" s="1" customFormat="1" ht="16.899999999999999" customHeight="1">
      <c r="B329" s="13"/>
      <c r="C329" s="33" t="s">
        <v>1</v>
      </c>
      <c r="D329" s="33" t="s">
        <v>1883</v>
      </c>
      <c r="E329" s="3" t="s">
        <v>1</v>
      </c>
      <c r="F329" s="34">
        <v>0.24</v>
      </c>
      <c r="H329" s="13"/>
    </row>
    <row r="330" spans="2:8" s="1" customFormat="1" ht="16.899999999999999" customHeight="1">
      <c r="B330" s="13"/>
      <c r="C330" s="33" t="s">
        <v>1</v>
      </c>
      <c r="D330" s="33" t="s">
        <v>1874</v>
      </c>
      <c r="E330" s="3" t="s">
        <v>1</v>
      </c>
      <c r="F330" s="34">
        <v>0.63900000000000001</v>
      </c>
      <c r="H330" s="13"/>
    </row>
    <row r="331" spans="2:8" s="1" customFormat="1" ht="16.899999999999999" customHeight="1">
      <c r="B331" s="13"/>
      <c r="C331" s="33" t="s">
        <v>1</v>
      </c>
      <c r="D331" s="33" t="s">
        <v>1875</v>
      </c>
      <c r="E331" s="3" t="s">
        <v>1</v>
      </c>
      <c r="F331" s="34">
        <v>7.5149999999999997</v>
      </c>
      <c r="H331" s="13"/>
    </row>
    <row r="332" spans="2:8" s="1" customFormat="1" ht="16.899999999999999" customHeight="1">
      <c r="B332" s="13"/>
      <c r="C332" s="33" t="s">
        <v>1</v>
      </c>
      <c r="D332" s="33" t="s">
        <v>1876</v>
      </c>
      <c r="E332" s="3" t="s">
        <v>1</v>
      </c>
      <c r="F332" s="34">
        <v>6.883</v>
      </c>
      <c r="H332" s="13"/>
    </row>
    <row r="333" spans="2:8" s="1" customFormat="1" ht="16.899999999999999" customHeight="1">
      <c r="B333" s="13"/>
      <c r="C333" s="33" t="s">
        <v>1</v>
      </c>
      <c r="D333" s="33" t="s">
        <v>1884</v>
      </c>
      <c r="E333" s="3" t="s">
        <v>1</v>
      </c>
      <c r="F333" s="34">
        <v>11.4</v>
      </c>
      <c r="H333" s="13"/>
    </row>
    <row r="334" spans="2:8" s="1" customFormat="1" ht="16.899999999999999" customHeight="1">
      <c r="B334" s="13"/>
      <c r="C334" s="33" t="s">
        <v>1</v>
      </c>
      <c r="D334" s="33" t="s">
        <v>1885</v>
      </c>
      <c r="E334" s="3" t="s">
        <v>1</v>
      </c>
      <c r="F334" s="34">
        <v>3.5550000000000002</v>
      </c>
      <c r="H334" s="13"/>
    </row>
    <row r="335" spans="2:8" s="1" customFormat="1" ht="16.899999999999999" customHeight="1">
      <c r="B335" s="13"/>
      <c r="C335" s="33" t="s">
        <v>188</v>
      </c>
      <c r="D335" s="33" t="s">
        <v>440</v>
      </c>
      <c r="E335" s="3" t="s">
        <v>1</v>
      </c>
      <c r="F335" s="34">
        <v>41.85</v>
      </c>
      <c r="H335" s="13"/>
    </row>
    <row r="336" spans="2:8" s="1" customFormat="1" ht="16.899999999999999" customHeight="1">
      <c r="B336" s="13"/>
      <c r="C336" s="35" t="s">
        <v>2570</v>
      </c>
      <c r="H336" s="13"/>
    </row>
    <row r="337" spans="2:8" s="1" customFormat="1" ht="16.899999999999999" customHeight="1">
      <c r="B337" s="13"/>
      <c r="C337" s="33" t="s">
        <v>1878</v>
      </c>
      <c r="D337" s="33" t="s">
        <v>1879</v>
      </c>
      <c r="E337" s="3" t="s">
        <v>251</v>
      </c>
      <c r="F337" s="34">
        <v>41.85</v>
      </c>
      <c r="H337" s="13"/>
    </row>
    <row r="338" spans="2:8" s="1" customFormat="1" ht="16.899999999999999" customHeight="1">
      <c r="B338" s="13"/>
      <c r="C338" s="33" t="s">
        <v>1887</v>
      </c>
      <c r="D338" s="33" t="s">
        <v>1888</v>
      </c>
      <c r="E338" s="3" t="s">
        <v>251</v>
      </c>
      <c r="F338" s="34">
        <v>41.85</v>
      </c>
      <c r="H338" s="13"/>
    </row>
    <row r="339" spans="2:8" s="1" customFormat="1" ht="16.899999999999999" customHeight="1">
      <c r="B339" s="13"/>
      <c r="C339" s="33" t="s">
        <v>1891</v>
      </c>
      <c r="D339" s="33" t="s">
        <v>1892</v>
      </c>
      <c r="E339" s="3" t="s">
        <v>251</v>
      </c>
      <c r="F339" s="34">
        <v>41.85</v>
      </c>
      <c r="H339" s="13"/>
    </row>
    <row r="340" spans="2:8" s="1" customFormat="1" ht="16.899999999999999" customHeight="1">
      <c r="B340" s="13"/>
      <c r="C340" s="29" t="s">
        <v>191</v>
      </c>
      <c r="D340" s="30" t="s">
        <v>192</v>
      </c>
      <c r="E340" s="31" t="s">
        <v>1</v>
      </c>
      <c r="F340" s="32">
        <v>870.29300000000001</v>
      </c>
      <c r="H340" s="13"/>
    </row>
    <row r="341" spans="2:8" s="1" customFormat="1" ht="16.899999999999999" customHeight="1">
      <c r="B341" s="13"/>
      <c r="C341" s="33" t="s">
        <v>1</v>
      </c>
      <c r="D341" s="33" t="s">
        <v>752</v>
      </c>
      <c r="E341" s="3" t="s">
        <v>1</v>
      </c>
      <c r="F341" s="34">
        <v>870.29300000000001</v>
      </c>
      <c r="H341" s="13"/>
    </row>
    <row r="342" spans="2:8" s="1" customFormat="1" ht="16.899999999999999" customHeight="1">
      <c r="B342" s="13"/>
      <c r="C342" s="33" t="s">
        <v>191</v>
      </c>
      <c r="D342" s="33" t="s">
        <v>265</v>
      </c>
      <c r="E342" s="3" t="s">
        <v>1</v>
      </c>
      <c r="F342" s="34">
        <v>870.29300000000001</v>
      </c>
      <c r="H342" s="13"/>
    </row>
    <row r="343" spans="2:8" s="1" customFormat="1" ht="16.899999999999999" customHeight="1">
      <c r="B343" s="13"/>
      <c r="C343" s="35" t="s">
        <v>2570</v>
      </c>
      <c r="H343" s="13"/>
    </row>
    <row r="344" spans="2:8" s="1" customFormat="1" ht="22.5">
      <c r="B344" s="13"/>
      <c r="C344" s="33" t="s">
        <v>749</v>
      </c>
      <c r="D344" s="33" t="s">
        <v>750</v>
      </c>
      <c r="E344" s="3" t="s">
        <v>251</v>
      </c>
      <c r="F344" s="34">
        <v>870.29300000000001</v>
      </c>
      <c r="H344" s="13"/>
    </row>
    <row r="345" spans="2:8" s="1" customFormat="1" ht="22.5">
      <c r="B345" s="13"/>
      <c r="C345" s="33" t="s">
        <v>754</v>
      </c>
      <c r="D345" s="33" t="s">
        <v>755</v>
      </c>
      <c r="E345" s="3" t="s">
        <v>251</v>
      </c>
      <c r="F345" s="34">
        <v>52217.58</v>
      </c>
      <c r="H345" s="13"/>
    </row>
    <row r="346" spans="2:8" s="1" customFormat="1" ht="22.5">
      <c r="B346" s="13"/>
      <c r="C346" s="33" t="s">
        <v>759</v>
      </c>
      <c r="D346" s="33" t="s">
        <v>760</v>
      </c>
      <c r="E346" s="3" t="s">
        <v>251</v>
      </c>
      <c r="F346" s="34">
        <v>870.29300000000001</v>
      </c>
      <c r="H346" s="13"/>
    </row>
    <row r="347" spans="2:8" s="1" customFormat="1" ht="7.35" customHeight="1">
      <c r="B347" s="14"/>
      <c r="C347" s="15"/>
      <c r="D347" s="15"/>
      <c r="E347" s="15"/>
      <c r="F347" s="15"/>
      <c r="G347" s="15"/>
      <c r="H347" s="13"/>
    </row>
    <row r="348" spans="2:8" s="1" customFormat="1"/>
  </sheetData>
  <sheetProtection algorithmName="SHA-512" hashValue="sNpenB6WaTkhvRFXNFhjOuPVLNdXk2WaZysvv9m52tOPOYAxoGoPQ23GjQZkgHI5oxgTJf83UBgEfqnoRDtjPw==" saltValue="4RW7QYJOc4RtzrULDs/Xzw==" spinCount="100000" sheet="1" objects="1" scenarios="1"/>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11 - SO 01 Pavilon nosoro...</vt:lpstr>
      <vt:lpstr>2 - SO 01 - Silnoproud a ...</vt:lpstr>
      <vt:lpstr>31 - SO 01 - Zdravotní te...</vt:lpstr>
      <vt:lpstr>4 - SO 01 - Vzduchotechni...</vt:lpstr>
      <vt:lpstr>5 - SO 01 - MaR - zhodnocení</vt:lpstr>
      <vt:lpstr>61 - Vedlejší náklady - z...</vt:lpstr>
      <vt:lpstr>Seznam figur</vt:lpstr>
      <vt:lpstr>'11 - SO 01 Pavilon nosoro...'!Názvy_tisku</vt:lpstr>
      <vt:lpstr>'2 - SO 01 - Silnoproud a ...'!Názvy_tisku</vt:lpstr>
      <vt:lpstr>'31 - SO 01 - Zdravotní te...'!Názvy_tisku</vt:lpstr>
      <vt:lpstr>'4 - SO 01 - Vzduchotechni...'!Názvy_tisku</vt:lpstr>
      <vt:lpstr>'5 - SO 01 - MaR - zhodnocení'!Názvy_tisku</vt:lpstr>
      <vt:lpstr>'61 - Vedlejší náklady - z...'!Názvy_tisku</vt:lpstr>
      <vt:lpstr>'Rekapitulace stavby'!Názvy_tisku</vt:lpstr>
      <vt:lpstr>'Seznam figur'!Názvy_tisku</vt:lpstr>
      <vt:lpstr>'11 - SO 01 Pavilon nosoro...'!Oblast_tisku</vt:lpstr>
      <vt:lpstr>'2 - SO 01 - Silnoproud a ...'!Oblast_tisku</vt:lpstr>
      <vt:lpstr>'31 - SO 01 - Zdravotní te...'!Oblast_tisku</vt:lpstr>
      <vt:lpstr>'4 - SO 01 - Vzduchotechni...'!Oblast_tisku</vt:lpstr>
      <vt:lpstr>'5 - SO 01 - MaR - zhodnocení'!Oblast_tisku</vt:lpstr>
      <vt:lpstr>'61 - Vedlejší náklady - z...'!Oblast_tisku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Lenovo-PC\Svehla</dc:creator>
  <cp:lastModifiedBy>Petr.Jiricka</cp:lastModifiedBy>
  <dcterms:created xsi:type="dcterms:W3CDTF">2023-01-03T17:01:09Z</dcterms:created>
  <dcterms:modified xsi:type="dcterms:W3CDTF">2023-01-06T07:13:53Z</dcterms:modified>
</cp:coreProperties>
</file>